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SebNazary\Downloads\"/>
    </mc:Choice>
  </mc:AlternateContent>
  <xr:revisionPtr revIDLastSave="0" documentId="13_ncr:1_{26B3C1D0-8203-48EF-B5A9-4052B7711FC6}" xr6:coauthVersionLast="47" xr6:coauthVersionMax="47" xr10:uidLastSave="{00000000-0000-0000-0000-000000000000}"/>
  <bookViews>
    <workbookView xWindow="-120" yWindow="-120" windowWidth="29040" windowHeight="15720" firstSheet="2" activeTab="2" xr2:uid="{00000000-000D-0000-FFFF-FFFF00000000}"/>
  </bookViews>
  <sheets>
    <sheet name="New Proposed Worksheet" sheetId="9" state="hidden" r:id="rId1"/>
    <sheet name="Cover Sheet" sheetId="12" r:id="rId2"/>
    <sheet name="Budget Template" sheetId="11" r:id="rId3"/>
    <sheet name="Budget Worksheet" sheetId="8" state="hidden" r:id="rId4"/>
    <sheet name="Sheet2" sheetId="10" state="hidden" r:id="rId5"/>
  </sheets>
  <definedNames>
    <definedName name="_xlnm.Print_Area" localSheetId="2">'Budget Template'!$B$2:$I$31</definedName>
    <definedName name="_xlnm.Print_Area" localSheetId="1">'Cover Sheet'!$A$1:$J$47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1" l="1"/>
  <c r="H14" i="11"/>
  <c r="F15" i="11"/>
  <c r="G15" i="11"/>
  <c r="H15" i="11"/>
  <c r="H16" i="11"/>
  <c r="G12" i="11"/>
  <c r="H12" i="11"/>
  <c r="H13" i="11"/>
  <c r="H19" i="11"/>
  <c r="H20" i="11"/>
  <c r="H21" i="11"/>
  <c r="H22" i="11"/>
  <c r="H24" i="11"/>
  <c r="F11" i="11"/>
  <c r="G11" i="11"/>
  <c r="H25" i="11"/>
  <c r="H15" i="9"/>
  <c r="F16" i="9"/>
  <c r="G15" i="9"/>
  <c r="D24" i="8"/>
  <c r="D25" i="8"/>
  <c r="D26" i="8"/>
  <c r="D23" i="8"/>
  <c r="B20" i="8"/>
  <c r="B33" i="8"/>
  <c r="B34" i="8"/>
  <c r="C19" i="8"/>
  <c r="D19" i="8"/>
  <c r="D18" i="8"/>
  <c r="D20" i="8"/>
  <c r="D34" i="8"/>
  <c r="C32" i="8"/>
  <c r="B30" i="8"/>
  <c r="C20" i="8"/>
  <c r="C33" i="8"/>
  <c r="C34" i="8"/>
  <c r="D27" i="8"/>
  <c r="D30" i="8"/>
  <c r="D38" i="8"/>
  <c r="B9" i="8"/>
  <c r="C30" i="8"/>
  <c r="C36" i="8"/>
  <c r="B36" i="8"/>
  <c r="F10" i="8"/>
  <c r="D36" i="8"/>
</calcChain>
</file>

<file path=xl/sharedStrings.xml><?xml version="1.0" encoding="utf-8"?>
<sst xmlns="http://schemas.openxmlformats.org/spreadsheetml/2006/main" count="120" uniqueCount="105">
  <si>
    <t>Equal Justice Works</t>
  </si>
  <si>
    <t>Subgrant Budget Worksheet</t>
  </si>
  <si>
    <t>[Host Organization Name]</t>
  </si>
  <si>
    <t>Program Name</t>
  </si>
  <si>
    <t>Host Organizaiton Name</t>
  </si>
  <si>
    <t>Subaward Number</t>
  </si>
  <si>
    <t>Project Period</t>
  </si>
  <si>
    <t>Total Value of Subaward in USD</t>
  </si>
  <si>
    <t>Project Start Date</t>
  </si>
  <si>
    <t>=50000/(DATEDIF(D15,G14,"D")+1)</t>
  </si>
  <si>
    <t>Project End Date</t>
  </si>
  <si>
    <t>Year 1 Ending in</t>
  </si>
  <si>
    <t>Year 2 Ending in</t>
  </si>
  <si>
    <t>Headcount</t>
  </si>
  <si>
    <t>Start Date</t>
  </si>
  <si>
    <t>End Date</t>
  </si>
  <si>
    <t>Daily Rate</t>
  </si>
  <si>
    <t>Fellows</t>
  </si>
  <si>
    <t>Crime Victims Advocacy Program</t>
  </si>
  <si>
    <t>Subaward Budget Worksheet Template</t>
  </si>
  <si>
    <t>Please enter appropriate data and narratives in those cells highlighted yellow  and answer questions A and B at the bottom of the page.</t>
  </si>
  <si>
    <t>Subaward Budget Worksheet</t>
  </si>
  <si>
    <r>
      <t xml:space="preserve">[please insert: </t>
    </r>
    <r>
      <rPr>
        <b/>
        <i/>
        <sz val="12"/>
        <color rgb="FF1C4583"/>
        <rFont val="Trebuchet MS"/>
        <family val="2"/>
      </rPr>
      <t>Host Organization Name</t>
    </r>
    <r>
      <rPr>
        <b/>
        <sz val="12"/>
        <color rgb="FF1C4583"/>
        <rFont val="Trebuchet MS"/>
        <family val="2"/>
      </rPr>
      <t>]</t>
    </r>
  </si>
  <si>
    <t>Input cells for Host Organizations are highlighted yellow for data and narrative entry.</t>
  </si>
  <si>
    <t>Description</t>
  </si>
  <si>
    <t>Total Funding Limits</t>
  </si>
  <si>
    <t>Fellow Start Date</t>
  </si>
  <si>
    <t>Year 1</t>
  </si>
  <si>
    <t>Year 2</t>
  </si>
  <si>
    <t>Total</t>
  </si>
  <si>
    <t>Budget Narrative</t>
  </si>
  <si>
    <t>Salary + Benefits Subtotal</t>
  </si>
  <si>
    <t>Subaward Total</t>
  </si>
  <si>
    <t>Host Organization contribution</t>
  </si>
  <si>
    <t>Salary supplement</t>
  </si>
  <si>
    <t>Fringe benefits</t>
  </si>
  <si>
    <t xml:space="preserve">Other Support Costs </t>
  </si>
  <si>
    <t>Total Project Cost</t>
  </si>
  <si>
    <t>Total Subaward Obligated</t>
  </si>
  <si>
    <t xml:space="preserve">A. Equal Justice Works requires all potential subrecipients to provide an estimate on the number of hours per month Fellows anticipate working on administrative and internal training activities. Please provide your estimated number of hours for the Fellows using the number of hours your staff attorneys spend on such activities as baseline. </t>
  </si>
  <si>
    <t>Admin &amp; Training hours per month</t>
  </si>
  <si>
    <t xml:space="preserve">B. Please provide the payroll cycle of your organization. </t>
  </si>
  <si>
    <t>Bi-weekly</t>
  </si>
  <si>
    <t>Semi-monthly</t>
  </si>
  <si>
    <t>Monthly</t>
  </si>
  <si>
    <t xml:space="preserve">SAMPLE </t>
  </si>
  <si>
    <t xml:space="preserve">Equal Justice Works </t>
  </si>
  <si>
    <t>[NAME] Host Organization Subgrant Budget Worksheet</t>
  </si>
  <si>
    <t xml:space="preserve">Program: </t>
  </si>
  <si>
    <t>Elder Justice Program</t>
  </si>
  <si>
    <t>Host Organization Name:</t>
  </si>
  <si>
    <t>[XX Legal Services]</t>
  </si>
  <si>
    <t>Subgrant Number:</t>
  </si>
  <si>
    <t>2020-EJP-0XX</t>
  </si>
  <si>
    <t>Anticipated Start Date</t>
  </si>
  <si>
    <t>Project Period:</t>
  </si>
  <si>
    <t>(anticipated) June/July 2020 - May/June 2022</t>
  </si>
  <si>
    <t xml:space="preserve">Anticipated End Date </t>
  </si>
  <si>
    <t xml:space="preserve">Total Subgrant: </t>
  </si>
  <si>
    <t xml:space="preserve">Total # of Months </t>
  </si>
  <si>
    <t>Sample:</t>
  </si>
  <si>
    <t>Project Budget</t>
  </si>
  <si>
    <t>Budget Expense</t>
  </si>
  <si>
    <t>Equal Justice Works contribution (Subgrant)</t>
  </si>
  <si>
    <t>Salary</t>
  </si>
  <si>
    <t xml:space="preserve"> Annual 3%  COLA raise</t>
  </si>
  <si>
    <t>Salary Subtotal</t>
  </si>
  <si>
    <t>Other Support</t>
  </si>
  <si>
    <t>Fringe</t>
  </si>
  <si>
    <t>Local travel</t>
  </si>
  <si>
    <t>Language service</t>
  </si>
  <si>
    <t>Training</t>
  </si>
  <si>
    <t>Other Support Subtotal</t>
  </si>
  <si>
    <t>Subgrant Total</t>
  </si>
  <si>
    <t>Host contribution</t>
  </si>
  <si>
    <t>Host Contribution Total</t>
  </si>
  <si>
    <t>Project Costs Total</t>
  </si>
  <si>
    <t>Total Subgrant Value</t>
  </si>
  <si>
    <t>Sample</t>
  </si>
  <si>
    <t>The salary budget assumes $50,000 annual salary with 3% annual raise for the two-year Fellowship term. $50,000+$51,500 (including 3% raise) = $101,500</t>
  </si>
  <si>
    <t>The Other Support budget will be used in the following manner:</t>
  </si>
  <si>
    <t>1) Salary supplement: We anticipate hiring an attorney with 1-2 years of experience and will not need to supplement the salary based on our organization's attorney pay scale.</t>
  </si>
  <si>
    <t>2) Fringe: We will utilize $6,000 towards fringe expenses that include FICA, workers' comp, healthcare, retirement benefits. The fringe is estimated at 27% of the salary. $101,500 x 27% = 27,405 The remaining $21,405 is listed as Host Contribution.</t>
  </si>
  <si>
    <t>3) Local transportation: We anticipate utilizing $6,000 towards transportation expenses for the Fellow and $500 for clients' transporation relating to the Fellow's legal service.  $5,000 is budgetted based on X trips to XXX including XXX miles at the IRS mileage rate of $XX for outreach and training activities and client meetings. $500 for client transportation includes the provision of bus cards, etc.</t>
  </si>
  <si>
    <t xml:space="preserve">4) Language access: We anticipate incurring $1,730 in language access expenses to ensure language-accessible legal services through translating outreach and training materials into other languages commonly used in the client population (Spanish) and utilizing language line and interpreters (as needed) to communicate with limited English proficient clients. Translation is $x per page, lnaugage line is $x per hour, and interpretation service is $x per hour. We anticipate X pages of translation, X hours using language line, and X hours in interpretation. </t>
  </si>
  <si>
    <t>5) Training: We budget $1,500 for the Fellow's attendance at the ABA Law and Aging Conference in 2020, including $xxx lodging, $xx per diem, and $xx transportation.</t>
  </si>
  <si>
    <t xml:space="preserve"> Salary supplement: We anticipate hiring an attorney with 1-2 years of experience and will not need to supplement the salary based on our organization's attorney pay scale.</t>
  </si>
  <si>
    <t>Fringe: We will utilize $6,000 towards fringe expenses that include FICA, workers' comp, healthcare, retirement benefits. The fringe is estimated at 27% of the salary. $101,500 x 27% = 27,405 The remaining $21,405 is listed as Host Contribution.</t>
  </si>
  <si>
    <t>Holidays during the lifecycle of the Subaward</t>
  </si>
  <si>
    <t>Independence Day</t>
  </si>
  <si>
    <t>Labor Day</t>
  </si>
  <si>
    <t>Columbus Day</t>
  </si>
  <si>
    <t>Veterans Day</t>
  </si>
  <si>
    <t>Thanksgiving Day</t>
  </si>
  <si>
    <t>Christmas Day</t>
  </si>
  <si>
    <t>New Year's Day</t>
  </si>
  <si>
    <t>Martin Luther King Jr. Day</t>
  </si>
  <si>
    <t>Presidents' Day</t>
  </si>
  <si>
    <t>Memorial Day</t>
  </si>
  <si>
    <t>Number of Proposed Law Students</t>
  </si>
  <si>
    <r>
      <t xml:space="preserve">Law Student Stipened
</t>
    </r>
    <r>
      <rPr>
        <u/>
        <sz val="11"/>
        <color theme="1"/>
        <rFont val="Trebuchet MS"/>
        <family val="2"/>
      </rPr>
      <t>Instructions:</t>
    </r>
    <r>
      <rPr>
        <i/>
        <sz val="11"/>
        <color theme="1"/>
        <rFont val="Trebuchet MS"/>
        <family val="2"/>
      </rPr>
      <t xml:space="preserve"> EJW's contribution of $7,000 stipends will be offered per law student serving full-time for 10 weeks during the summer of 2024.</t>
    </r>
    <r>
      <rPr>
        <i/>
        <sz val="11"/>
        <color rgb="FFFF0000"/>
        <rFont val="Trebuchet MS"/>
        <family val="2"/>
      </rPr>
      <t xml:space="preserve">
</t>
    </r>
  </si>
  <si>
    <t>Number of Proposed Attorney Fellows</t>
  </si>
  <si>
    <r>
      <t xml:space="preserve">Attorney Fellow Salary and Benefits
</t>
    </r>
    <r>
      <rPr>
        <i/>
        <u/>
        <sz val="11"/>
        <color theme="1"/>
        <rFont val="Trebuchet MS"/>
        <family val="2"/>
      </rPr>
      <t>Instructions:</t>
    </r>
    <r>
      <rPr>
        <i/>
        <sz val="11"/>
        <color theme="1"/>
        <rFont val="Trebuchet MS"/>
        <family val="2"/>
      </rPr>
      <t xml:space="preserve"> E</t>
    </r>
    <r>
      <rPr>
        <sz val="11"/>
        <color theme="1"/>
        <rFont val="Trebuchet MS"/>
        <family val="2"/>
      </rPr>
      <t>JW's  contribution of $60,000 (per Fellow/ per Fellowship Year) will be used towards Fellow Salaries, Fringe Benefits, or both. Host Organizations should budget Fellow's salary and fringe based on their organizations pay scale. If they exceed EJW's contribution, please enter that information in the "Host Organization contribution" section below.</t>
    </r>
  </si>
  <si>
    <r>
      <t xml:space="preserve">Other Support Cost
</t>
    </r>
    <r>
      <rPr>
        <i/>
        <u/>
        <sz val="10"/>
        <color theme="1"/>
        <rFont val="Trebuchet MS"/>
        <family val="2"/>
      </rPr>
      <t>Instructions:</t>
    </r>
    <r>
      <rPr>
        <i/>
        <sz val="10"/>
        <color theme="1"/>
        <rFont val="Trebuchet MS"/>
        <family val="2"/>
      </rPr>
      <t xml:space="preserve"> EJW will contribute up to $1,993 (per Fellow/ per Fellowship Year) which will be allocated per Host Organization for local travel, language access, direct assistance to clients, and Fellow professional development and incentives.</t>
    </r>
    <r>
      <rPr>
        <sz val="10"/>
        <color theme="1"/>
        <rFont val="Trebuchet MS"/>
        <family val="2"/>
      </rPr>
      <t xml:space="preserve">
</t>
    </r>
    <r>
      <rPr>
        <u/>
        <sz val="10"/>
        <color rgb="FFFF0000"/>
        <rFont val="Trebuchet MS"/>
        <family val="2"/>
      </rPr>
      <t>Rules:</t>
    </r>
    <r>
      <rPr>
        <u/>
        <sz val="10"/>
        <color theme="1"/>
        <rFont val="Trebuchet MS"/>
        <family val="2"/>
      </rPr>
      <t xml:space="preserve">
</t>
    </r>
    <r>
      <rPr>
        <sz val="11"/>
        <color rgb="FFFF0000"/>
        <rFont val="Trebuchet MS"/>
        <family val="2"/>
      </rPr>
      <t xml:space="preserve">1. Other support cost line items cannot be used to charge supervisor's wages.
2. Other support cost line items cannot be used to charge host organization's indirect costs
</t>
    </r>
  </si>
  <si>
    <t>Appendix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</si>
</sst>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409]mmmm\ d\,\ yyyy;@"/>
    <numFmt numFmtId="166" formatCode="_(&quot;$&quot;* #,##0_);_(&quot;$&quot;* \(#,##0\);_(&quot;$&quot;* &quot;-&quot;??_);_(@_)"/>
    <numFmt numFmtId="167" formatCode="mmm\ d\,\ yyyy"/>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1"/>
      <color rgb="FF3333FF"/>
      <name val="Calibri"/>
      <family val="2"/>
      <scheme val="minor"/>
    </font>
    <font>
      <b/>
      <sz val="13"/>
      <color rgb="FF3333FF"/>
      <name val="Calibri"/>
      <family val="2"/>
      <scheme val="minor"/>
    </font>
    <font>
      <b/>
      <sz val="13"/>
      <color theme="1"/>
      <name val="Calibri"/>
      <family val="2"/>
      <scheme val="minor"/>
    </font>
    <font>
      <b/>
      <sz val="13"/>
      <name val="Calibri"/>
      <family val="2"/>
      <scheme val="minor"/>
    </font>
    <font>
      <sz val="13"/>
      <color theme="1"/>
      <name val="Calibri"/>
      <family val="2"/>
      <scheme val="minor"/>
    </font>
    <font>
      <b/>
      <sz val="13"/>
      <color theme="4" tint="-0.499984740745262"/>
      <name val="Calibri"/>
      <family val="2"/>
      <scheme val="minor"/>
    </font>
    <font>
      <b/>
      <sz val="18"/>
      <color rgb="FFFF0000"/>
      <name val="Calibri"/>
      <family val="2"/>
      <scheme val="minor"/>
    </font>
    <font>
      <b/>
      <sz val="12"/>
      <color theme="1"/>
      <name val="Trebuchet MS"/>
      <family val="2"/>
    </font>
    <font>
      <sz val="11"/>
      <color theme="1"/>
      <name val="Trebuchet MS"/>
      <family val="2"/>
    </font>
    <font>
      <b/>
      <sz val="12"/>
      <color theme="0"/>
      <name val="Trebuchet MS"/>
      <family val="2"/>
    </font>
    <font>
      <b/>
      <sz val="11"/>
      <color theme="0"/>
      <name val="Trebuchet MS"/>
      <family val="2"/>
    </font>
    <font>
      <b/>
      <sz val="11"/>
      <color theme="1"/>
      <name val="Trebuchet MS"/>
      <family val="2"/>
    </font>
    <font>
      <i/>
      <u/>
      <sz val="10"/>
      <color theme="1"/>
      <name val="Trebuchet MS"/>
      <family val="2"/>
    </font>
    <font>
      <i/>
      <sz val="10"/>
      <color theme="1"/>
      <name val="Trebuchet MS"/>
      <family val="2"/>
    </font>
    <font>
      <i/>
      <sz val="11"/>
      <color theme="1"/>
      <name val="Trebuchet MS"/>
      <family val="2"/>
    </font>
    <font>
      <b/>
      <sz val="11"/>
      <color rgb="FF002060"/>
      <name val="Trebuchet MS"/>
      <family val="2"/>
    </font>
    <font>
      <sz val="10"/>
      <color theme="1"/>
      <name val="Trebuchet MS"/>
      <family val="2"/>
    </font>
    <font>
      <u/>
      <sz val="10"/>
      <color rgb="FFFF0000"/>
      <name val="Trebuchet MS"/>
      <family val="2"/>
    </font>
    <font>
      <u/>
      <sz val="10"/>
      <color theme="1"/>
      <name val="Trebuchet MS"/>
      <family val="2"/>
    </font>
    <font>
      <sz val="11"/>
      <color rgb="FFFF0000"/>
      <name val="Trebuchet MS"/>
      <family val="2"/>
    </font>
    <font>
      <sz val="11"/>
      <color rgb="FF002060"/>
      <name val="Trebuchet MS"/>
      <family val="2"/>
    </font>
    <font>
      <b/>
      <sz val="12"/>
      <color rgb="FF1C4583"/>
      <name val="Trebuchet MS"/>
      <family val="2"/>
    </font>
    <font>
      <b/>
      <i/>
      <sz val="12"/>
      <color rgb="FF1C4583"/>
      <name val="Trebuchet MS"/>
      <family val="2"/>
    </font>
    <font>
      <b/>
      <sz val="14"/>
      <color rgb="FF002060"/>
      <name val="Trebuchet MS"/>
      <family val="2"/>
    </font>
    <font>
      <b/>
      <sz val="14"/>
      <color rgb="FFF1662A"/>
      <name val="Trebuchet MS"/>
      <family val="2"/>
    </font>
    <font>
      <b/>
      <sz val="11"/>
      <color rgb="FF002060"/>
      <name val="Calibri"/>
      <family val="2"/>
      <scheme val="minor"/>
    </font>
    <font>
      <b/>
      <sz val="11"/>
      <color theme="1"/>
      <name val="Trebuchet MS"/>
    </font>
    <font>
      <sz val="11"/>
      <color rgb="FF002060"/>
      <name val="Trebuchet MS"/>
    </font>
    <font>
      <sz val="11"/>
      <color theme="1"/>
      <name val="Trebuchet MS"/>
    </font>
    <font>
      <u/>
      <sz val="11"/>
      <color theme="1"/>
      <name val="Trebuchet MS"/>
      <family val="2"/>
    </font>
    <font>
      <i/>
      <sz val="11"/>
      <color rgb="FFFF0000"/>
      <name val="Trebuchet MS"/>
      <family val="2"/>
    </font>
    <font>
      <i/>
      <u/>
      <sz val="11"/>
      <color theme="1"/>
      <name val="Trebuchet MS"/>
      <family val="2"/>
    </font>
  </fonts>
  <fills count="15">
    <fill>
      <patternFill patternType="none"/>
    </fill>
    <fill>
      <patternFill patternType="gray125"/>
    </fill>
    <fill>
      <patternFill patternType="solid">
        <fgColor theme="8"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39">
    <border>
      <left/>
      <right/>
      <top/>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style="medium">
        <color rgb="FF00B0F0"/>
      </bottom>
      <diagonal/>
    </border>
    <border>
      <left/>
      <right/>
      <top/>
      <bottom style="medium">
        <color rgb="FF00B0F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B0F0"/>
      </right>
      <top/>
      <bottom/>
      <diagonal/>
    </border>
    <border>
      <left style="medium">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1" applyNumberFormat="0" applyFill="0" applyAlignment="0" applyProtection="0"/>
    <xf numFmtId="43" fontId="1" fillId="0" borderId="0" applyFont="0" applyFill="0" applyBorder="0" applyAlignment="0" applyProtection="0"/>
  </cellStyleXfs>
  <cellXfs count="174">
    <xf numFmtId="0" fontId="0" fillId="0" borderId="0" xfId="0"/>
    <xf numFmtId="0" fontId="0" fillId="0" borderId="0" xfId="0" applyProtection="1">
      <protection locked="0"/>
    </xf>
    <xf numFmtId="0" fontId="0" fillId="2" borderId="6" xfId="0" applyFill="1" applyBorder="1"/>
    <xf numFmtId="44" fontId="2" fillId="0" borderId="7" xfId="1" applyFont="1" applyBorder="1" applyProtection="1"/>
    <xf numFmtId="0" fontId="2" fillId="3" borderId="9" xfId="0" applyFont="1" applyFill="1" applyBorder="1" applyAlignment="1">
      <alignment horizontal="right"/>
    </xf>
    <xf numFmtId="0" fontId="2" fillId="2" borderId="9" xfId="0" applyFont="1" applyFill="1" applyBorder="1"/>
    <xf numFmtId="0" fontId="0" fillId="2" borderId="5" xfId="0" applyFill="1" applyBorder="1"/>
    <xf numFmtId="0" fontId="0" fillId="2" borderId="0" xfId="0" applyFill="1"/>
    <xf numFmtId="0" fontId="0" fillId="0" borderId="9" xfId="0" applyBorder="1"/>
    <xf numFmtId="0" fontId="2" fillId="0" borderId="11" xfId="0" applyFont="1" applyBorder="1" applyAlignment="1">
      <alignment horizontal="right"/>
    </xf>
    <xf numFmtId="44" fontId="2" fillId="2" borderId="5" xfId="1" applyFont="1" applyFill="1" applyBorder="1" applyProtection="1"/>
    <xf numFmtId="44" fontId="2" fillId="2" borderId="0" xfId="1" applyFont="1" applyFill="1" applyBorder="1" applyProtection="1"/>
    <xf numFmtId="44" fontId="2" fillId="2" borderId="6" xfId="1" applyFont="1" applyFill="1" applyBorder="1" applyProtection="1"/>
    <xf numFmtId="0" fontId="0" fillId="0" borderId="8"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4" fontId="1" fillId="5" borderId="5" xfId="1" applyFont="1" applyFill="1" applyBorder="1" applyProtection="1">
      <protection locked="0"/>
    </xf>
    <xf numFmtId="44" fontId="1" fillId="5" borderId="0" xfId="1" applyFont="1" applyFill="1" applyBorder="1" applyProtection="1">
      <protection locked="0"/>
    </xf>
    <xf numFmtId="44" fontId="1" fillId="0" borderId="6" xfId="1" applyFont="1" applyBorder="1" applyProtection="1"/>
    <xf numFmtId="44" fontId="1" fillId="3" borderId="5" xfId="1" applyFont="1" applyFill="1" applyBorder="1" applyProtection="1"/>
    <xf numFmtId="44" fontId="1" fillId="3" borderId="0" xfId="1" applyFont="1" applyFill="1" applyBorder="1" applyProtection="1"/>
    <xf numFmtId="44" fontId="1" fillId="3" borderId="6" xfId="1" applyFont="1" applyFill="1" applyBorder="1" applyProtection="1"/>
    <xf numFmtId="44" fontId="1" fillId="0" borderId="6" xfId="1" applyFont="1" applyFill="1" applyBorder="1" applyProtection="1"/>
    <xf numFmtId="44" fontId="2" fillId="0" borderId="11" xfId="0" applyNumberFormat="1" applyFont="1" applyBorder="1"/>
    <xf numFmtId="0" fontId="0" fillId="0" borderId="0" xfId="0" applyAlignment="1">
      <alignment wrapText="1"/>
    </xf>
    <xf numFmtId="0" fontId="0" fillId="0" borderId="0" xfId="0" applyAlignment="1">
      <alignment horizontal="left" wrapText="1"/>
    </xf>
    <xf numFmtId="44" fontId="0" fillId="0" borderId="0" xfId="1" applyFont="1" applyAlignment="1">
      <alignment wrapText="1"/>
    </xf>
    <xf numFmtId="0" fontId="0" fillId="0" borderId="0" xfId="0" applyAlignment="1">
      <alignment vertical="center" wrapText="1"/>
    </xf>
    <xf numFmtId="44" fontId="3" fillId="0" borderId="0" xfId="1" applyFont="1" applyAlignment="1">
      <alignment horizontal="center" wrapText="1"/>
    </xf>
    <xf numFmtId="44" fontId="4" fillId="0" borderId="0" xfId="1" applyFont="1" applyAlignment="1">
      <alignment horizontal="center" wrapText="1"/>
    </xf>
    <xf numFmtId="164" fontId="2" fillId="6" borderId="0" xfId="3" applyNumberFormat="1" applyFont="1" applyFill="1" applyAlignment="1">
      <alignment wrapText="1"/>
    </xf>
    <xf numFmtId="44" fontId="2" fillId="6" borderId="0" xfId="1" applyFont="1" applyFill="1" applyAlignment="1">
      <alignment wrapText="1"/>
    </xf>
    <xf numFmtId="44" fontId="5" fillId="0" borderId="0" xfId="1" applyFont="1" applyFill="1" applyAlignment="1">
      <alignment horizontal="left"/>
    </xf>
    <xf numFmtId="44" fontId="4" fillId="0" borderId="0" xfId="1" applyFont="1" applyAlignment="1">
      <alignment horizontal="left" wrapText="1"/>
    </xf>
    <xf numFmtId="44" fontId="0" fillId="0" borderId="0" xfId="1" applyFont="1" applyAlignment="1">
      <alignment horizontal="left" wrapText="1"/>
    </xf>
    <xf numFmtId="44" fontId="2" fillId="6" borderId="0" xfId="1" applyFont="1" applyFill="1" applyAlignment="1">
      <alignment horizontal="left" wrapText="1"/>
    </xf>
    <xf numFmtId="0" fontId="5" fillId="0" borderId="0" xfId="1" applyNumberFormat="1" applyFont="1" applyAlignment="1">
      <alignment horizontal="left"/>
    </xf>
    <xf numFmtId="44" fontId="5" fillId="0" borderId="0" xfId="1" applyFont="1" applyAlignment="1">
      <alignment horizontal="right" wrapText="1"/>
    </xf>
    <xf numFmtId="14" fontId="2" fillId="6" borderId="0" xfId="1" applyNumberFormat="1" applyFont="1" applyFill="1" applyAlignment="1">
      <alignment horizontal="left" wrapText="1"/>
    </xf>
    <xf numFmtId="44" fontId="5" fillId="0" borderId="0" xfId="1" applyFont="1" applyAlignment="1">
      <alignment horizontal="left"/>
    </xf>
    <xf numFmtId="44" fontId="6" fillId="0" borderId="0" xfId="1" applyFont="1" applyAlignment="1">
      <alignment horizontal="left"/>
    </xf>
    <xf numFmtId="0" fontId="5" fillId="0" borderId="0" xfId="0" applyFont="1" applyAlignment="1">
      <alignment wrapText="1"/>
    </xf>
    <xf numFmtId="0" fontId="5" fillId="0" borderId="0" xfId="0" applyFont="1" applyAlignment="1">
      <alignment horizontal="right" wrapText="1"/>
    </xf>
    <xf numFmtId="0" fontId="5" fillId="0" borderId="0" xfId="0" applyFont="1"/>
    <xf numFmtId="0" fontId="5" fillId="0" borderId="0" xfId="0" applyFont="1" applyAlignment="1">
      <alignment horizontal="right"/>
    </xf>
    <xf numFmtId="0" fontId="2" fillId="0" borderId="0" xfId="0" applyFont="1" applyAlignment="1">
      <alignment vertical="center" wrapText="1"/>
    </xf>
    <xf numFmtId="0" fontId="9" fillId="0" borderId="0" xfId="0" applyFont="1" applyAlignment="1">
      <alignment horizontal="right" wrapText="1"/>
    </xf>
    <xf numFmtId="44" fontId="2" fillId="0" borderId="0" xfId="0" applyNumberFormat="1" applyFont="1" applyProtection="1">
      <protection locked="0"/>
    </xf>
    <xf numFmtId="0" fontId="0" fillId="7" borderId="0" xfId="0" applyFill="1" applyProtection="1">
      <protection locked="0"/>
    </xf>
    <xf numFmtId="0" fontId="2" fillId="0" borderId="0" xfId="0" applyFont="1" applyProtection="1">
      <protection locked="0"/>
    </xf>
    <xf numFmtId="0" fontId="0" fillId="0" borderId="0" xfId="0" applyAlignment="1" applyProtection="1">
      <alignment wrapText="1"/>
      <protection locked="0"/>
    </xf>
    <xf numFmtId="0" fontId="2" fillId="2" borderId="9" xfId="0" applyFont="1" applyFill="1" applyBorder="1" applyAlignment="1">
      <alignment wrapText="1"/>
    </xf>
    <xf numFmtId="0" fontId="0" fillId="4" borderId="9" xfId="0" applyFill="1" applyBorder="1" applyAlignment="1">
      <alignment wrapText="1"/>
    </xf>
    <xf numFmtId="0" fontId="0" fillId="4" borderId="0" xfId="0" applyFill="1" applyAlignment="1" applyProtection="1">
      <alignment wrapText="1"/>
      <protection locked="0"/>
    </xf>
    <xf numFmtId="0" fontId="2" fillId="4" borderId="9" xfId="0" applyFont="1" applyFill="1" applyBorder="1"/>
    <xf numFmtId="0" fontId="0" fillId="4" borderId="5" xfId="0" applyFill="1" applyBorder="1"/>
    <xf numFmtId="0" fontId="0" fillId="4" borderId="0" xfId="0" applyFill="1"/>
    <xf numFmtId="0" fontId="0" fillId="4" borderId="6" xfId="0" applyFill="1" applyBorder="1"/>
    <xf numFmtId="0" fontId="0" fillId="4" borderId="9" xfId="0" applyFill="1" applyBorder="1"/>
    <xf numFmtId="44" fontId="1" fillId="4" borderId="5" xfId="1" applyFont="1" applyFill="1" applyBorder="1" applyProtection="1">
      <protection locked="0"/>
    </xf>
    <xf numFmtId="44" fontId="1" fillId="4" borderId="0" xfId="1" applyFont="1" applyFill="1" applyBorder="1" applyProtection="1">
      <protection locked="0"/>
    </xf>
    <xf numFmtId="44" fontId="1" fillId="4" borderId="6" xfId="1" applyFont="1" applyFill="1" applyBorder="1" applyProtection="1"/>
    <xf numFmtId="0" fontId="0" fillId="4" borderId="14" xfId="0" applyFill="1" applyBorder="1"/>
    <xf numFmtId="44" fontId="1" fillId="4" borderId="15" xfId="1" applyFont="1" applyFill="1" applyBorder="1" applyProtection="1">
      <protection locked="0"/>
    </xf>
    <xf numFmtId="44" fontId="1" fillId="4" borderId="16" xfId="1" applyFont="1" applyFill="1" applyBorder="1" applyProtection="1">
      <protection locked="0"/>
    </xf>
    <xf numFmtId="44" fontId="1" fillId="4" borderId="17" xfId="1" applyFont="1" applyFill="1" applyBorder="1" applyProtection="1"/>
    <xf numFmtId="0" fontId="2" fillId="0" borderId="10" xfId="2" applyBorder="1" applyAlignment="1" applyProtection="1">
      <alignment horizontal="right"/>
    </xf>
    <xf numFmtId="0" fontId="0" fillId="8" borderId="9" xfId="0" applyFill="1" applyBorder="1" applyAlignment="1">
      <alignment horizontal="right"/>
    </xf>
    <xf numFmtId="44" fontId="1" fillId="8" borderId="5" xfId="1" applyFont="1" applyFill="1" applyBorder="1" applyProtection="1"/>
    <xf numFmtId="44" fontId="1" fillId="8" borderId="0" xfId="1" applyFont="1" applyFill="1" applyBorder="1" applyProtection="1"/>
    <xf numFmtId="0" fontId="0" fillId="0" borderId="0" xfId="0" quotePrefix="1"/>
    <xf numFmtId="14" fontId="0" fillId="0" borderId="0" xfId="0" applyNumberFormat="1"/>
    <xf numFmtId="165" fontId="0" fillId="0" borderId="0" xfId="0" applyNumberFormat="1"/>
    <xf numFmtId="165" fontId="0" fillId="0" borderId="0" xfId="0" applyNumberFormat="1" applyAlignment="1">
      <alignment horizontal="center"/>
    </xf>
    <xf numFmtId="0" fontId="0" fillId="0" borderId="0" xfId="0" applyAlignment="1">
      <alignment horizontal="center"/>
    </xf>
    <xf numFmtId="0" fontId="2" fillId="0" borderId="0" xfId="0" applyFont="1"/>
    <xf numFmtId="3" fontId="0" fillId="0" borderId="0" xfId="0" quotePrefix="1" applyNumberFormat="1"/>
    <xf numFmtId="8" fontId="0" fillId="0" borderId="0" xfId="0" applyNumberFormat="1"/>
    <xf numFmtId="0" fontId="11" fillId="9" borderId="0" xfId="0" applyFont="1" applyFill="1"/>
    <xf numFmtId="0" fontId="11" fillId="13" borderId="2" xfId="0" applyFont="1" applyFill="1" applyBorder="1"/>
    <xf numFmtId="0" fontId="11" fillId="13" borderId="4" xfId="0" applyFont="1" applyFill="1" applyBorder="1"/>
    <xf numFmtId="0" fontId="11" fillId="13" borderId="5" xfId="0" applyFont="1" applyFill="1" applyBorder="1"/>
    <xf numFmtId="0" fontId="11" fillId="13" borderId="6" xfId="0" applyFont="1" applyFill="1" applyBorder="1"/>
    <xf numFmtId="0" fontId="10" fillId="0" borderId="0" xfId="0" applyFont="1" applyAlignment="1">
      <alignment horizontal="center"/>
    </xf>
    <xf numFmtId="0" fontId="12" fillId="11" borderId="26" xfId="0" applyFont="1" applyFill="1" applyBorder="1" applyAlignment="1">
      <alignment horizontal="left" vertical="top"/>
    </xf>
    <xf numFmtId="165" fontId="12" fillId="11" borderId="29" xfId="0" applyNumberFormat="1" applyFont="1" applyFill="1" applyBorder="1" applyAlignment="1">
      <alignment horizontal="center" vertical="center"/>
    </xf>
    <xf numFmtId="167" fontId="13" fillId="11" borderId="29" xfId="0" applyNumberFormat="1" applyFont="1" applyFill="1" applyBorder="1" applyAlignment="1">
      <alignment horizontal="center" vertical="center"/>
    </xf>
    <xf numFmtId="0" fontId="14" fillId="10" borderId="5" xfId="0" applyFont="1" applyFill="1" applyBorder="1" applyAlignment="1">
      <alignment horizontal="left" vertical="top" wrapText="1" indent="1"/>
    </xf>
    <xf numFmtId="166" fontId="11" fillId="10" borderId="0" xfId="1" applyNumberFormat="1" applyFont="1" applyFill="1" applyBorder="1" applyAlignment="1">
      <alignment horizontal="center" vertical="center"/>
    </xf>
    <xf numFmtId="166" fontId="11" fillId="10" borderId="9" xfId="1" applyNumberFormat="1" applyFont="1" applyFill="1" applyBorder="1" applyAlignment="1">
      <alignment horizontal="center" vertical="center"/>
    </xf>
    <xf numFmtId="166" fontId="11" fillId="1" borderId="0" xfId="1" applyNumberFormat="1" applyFont="1" applyFill="1" applyBorder="1" applyAlignment="1">
      <alignment horizontal="center" vertical="center"/>
    </xf>
    <xf numFmtId="166" fontId="14" fillId="9" borderId="24" xfId="1" applyNumberFormat="1" applyFont="1" applyFill="1" applyBorder="1" applyAlignment="1">
      <alignment horizontal="center" vertical="center"/>
    </xf>
    <xf numFmtId="166" fontId="14" fillId="1" borderId="24" xfId="1" applyNumberFormat="1" applyFont="1" applyFill="1" applyBorder="1" applyAlignment="1">
      <alignment horizontal="center" vertical="center"/>
    </xf>
    <xf numFmtId="166" fontId="14" fillId="10" borderId="24" xfId="1" applyNumberFormat="1" applyFont="1" applyFill="1" applyBorder="1" applyAlignment="1">
      <alignment horizontal="center" vertical="center"/>
    </xf>
    <xf numFmtId="0" fontId="14" fillId="0" borderId="5" xfId="0" applyFont="1" applyBorder="1" applyAlignment="1">
      <alignment wrapText="1"/>
    </xf>
    <xf numFmtId="166" fontId="11" fillId="1" borderId="20" xfId="1" applyNumberFormat="1" applyFont="1" applyFill="1" applyBorder="1" applyAlignment="1">
      <alignment horizontal="center" vertical="center"/>
    </xf>
    <xf numFmtId="166" fontId="11" fillId="0" borderId="21" xfId="1" applyNumberFormat="1" applyFont="1" applyBorder="1" applyAlignment="1">
      <alignment horizontal="center" vertical="center"/>
    </xf>
    <xf numFmtId="166" fontId="14" fillId="10" borderId="22" xfId="1" applyNumberFormat="1" applyFont="1" applyFill="1" applyBorder="1" applyAlignment="1">
      <alignment horizontal="center" vertical="center"/>
    </xf>
    <xf numFmtId="166" fontId="14" fillId="12" borderId="24" xfId="1" applyNumberFormat="1" applyFont="1" applyFill="1" applyBorder="1" applyAlignment="1">
      <alignment horizontal="center" vertical="center"/>
    </xf>
    <xf numFmtId="166" fontId="11" fillId="12" borderId="24" xfId="1" applyNumberFormat="1" applyFont="1" applyFill="1" applyBorder="1" applyAlignment="1">
      <alignment horizontal="center" vertical="center"/>
    </xf>
    <xf numFmtId="166" fontId="14" fillId="12" borderId="22" xfId="1" applyNumberFormat="1" applyFont="1" applyFill="1" applyBorder="1" applyAlignment="1">
      <alignment horizontal="center" vertical="center"/>
    </xf>
    <xf numFmtId="0" fontId="11" fillId="0" borderId="5" xfId="0" applyFont="1" applyBorder="1"/>
    <xf numFmtId="166" fontId="11" fillId="9" borderId="0" xfId="1" applyNumberFormat="1" applyFont="1" applyFill="1" applyBorder="1" applyAlignment="1">
      <alignment horizontal="center" vertical="center"/>
    </xf>
    <xf numFmtId="166" fontId="11" fillId="0" borderId="0" xfId="1" applyNumberFormat="1" applyFont="1" applyBorder="1" applyAlignment="1">
      <alignment horizontal="center" vertical="center"/>
    </xf>
    <xf numFmtId="166" fontId="11" fillId="0" borderId="9" xfId="1" applyNumberFormat="1" applyFont="1" applyBorder="1" applyAlignment="1">
      <alignment horizontal="center" vertical="center"/>
    </xf>
    <xf numFmtId="0" fontId="14" fillId="10" borderId="5" xfId="0" applyFont="1" applyFill="1" applyBorder="1"/>
    <xf numFmtId="166" fontId="11" fillId="10" borderId="0" xfId="1" applyNumberFormat="1" applyFont="1" applyFill="1" applyBorder="1"/>
    <xf numFmtId="0" fontId="11" fillId="10" borderId="5" xfId="0" applyFont="1" applyFill="1" applyBorder="1" applyAlignment="1">
      <alignment horizontal="left" indent="2"/>
    </xf>
    <xf numFmtId="166" fontId="11" fillId="12" borderId="0" xfId="1" applyNumberFormat="1" applyFont="1" applyFill="1" applyBorder="1" applyAlignment="1">
      <alignment horizontal="center" vertical="center"/>
    </xf>
    <xf numFmtId="166" fontId="14" fillId="12" borderId="9" xfId="1" applyNumberFormat="1" applyFont="1" applyFill="1" applyBorder="1" applyAlignment="1">
      <alignment horizontal="center" vertical="center"/>
    </xf>
    <xf numFmtId="166" fontId="11" fillId="12" borderId="13" xfId="1" applyNumberFormat="1" applyFont="1" applyFill="1" applyBorder="1" applyAlignment="1">
      <alignment horizontal="center" vertical="center"/>
    </xf>
    <xf numFmtId="166" fontId="14" fillId="12" borderId="19" xfId="1" applyNumberFormat="1" applyFont="1" applyFill="1" applyBorder="1"/>
    <xf numFmtId="0" fontId="11" fillId="9" borderId="31" xfId="0" applyFont="1" applyFill="1" applyBorder="1"/>
    <xf numFmtId="0" fontId="11" fillId="9" borderId="13" xfId="0" applyFont="1" applyFill="1" applyBorder="1" applyAlignment="1">
      <alignment horizontal="left" vertical="top"/>
    </xf>
    <xf numFmtId="0" fontId="11" fillId="9" borderId="13" xfId="0" applyFont="1" applyFill="1" applyBorder="1"/>
    <xf numFmtId="0" fontId="11" fillId="9" borderId="0" xfId="0" applyFont="1" applyFill="1" applyAlignment="1">
      <alignment horizontal="left" vertical="center"/>
    </xf>
    <xf numFmtId="0" fontId="11" fillId="13" borderId="18" xfId="0" applyFont="1" applyFill="1" applyBorder="1"/>
    <xf numFmtId="0" fontId="11" fillId="13" borderId="13" xfId="0" applyFont="1" applyFill="1" applyBorder="1"/>
    <xf numFmtId="0" fontId="11" fillId="13" borderId="12" xfId="0" applyFont="1" applyFill="1" applyBorder="1"/>
    <xf numFmtId="166" fontId="23" fillId="13" borderId="20" xfId="1" applyNumberFormat="1" applyFont="1" applyFill="1" applyBorder="1" applyAlignment="1">
      <alignment horizontal="center" vertical="center" wrapText="1"/>
    </xf>
    <xf numFmtId="4" fontId="11" fillId="9" borderId="0" xfId="0" applyNumberFormat="1" applyFont="1" applyFill="1"/>
    <xf numFmtId="0" fontId="14" fillId="10" borderId="30" xfId="0" applyFont="1" applyFill="1" applyBorder="1" applyAlignment="1">
      <alignment horizontal="right" vertical="top" wrapText="1" indent="1"/>
    </xf>
    <xf numFmtId="0" fontId="14" fillId="12" borderId="23" xfId="0" applyFont="1" applyFill="1" applyBorder="1" applyAlignment="1">
      <alignment horizontal="right"/>
    </xf>
    <xf numFmtId="0" fontId="14" fillId="12" borderId="5" xfId="0" applyFont="1" applyFill="1" applyBorder="1" applyAlignment="1">
      <alignment horizontal="right"/>
    </xf>
    <xf numFmtId="0" fontId="14" fillId="12" borderId="18" xfId="0" applyFont="1" applyFill="1" applyBorder="1" applyAlignment="1">
      <alignment horizontal="right"/>
    </xf>
    <xf numFmtId="0" fontId="11" fillId="9" borderId="0" xfId="0" applyFont="1" applyFill="1" applyAlignment="1">
      <alignment horizontal="left" vertical="top" wrapText="1"/>
    </xf>
    <xf numFmtId="0" fontId="12" fillId="11" borderId="26" xfId="0" applyFont="1" applyFill="1" applyBorder="1" applyAlignment="1">
      <alignment horizontal="left" vertical="top" wrapText="1"/>
    </xf>
    <xf numFmtId="166" fontId="14" fillId="10" borderId="6" xfId="1" applyNumberFormat="1" applyFont="1" applyFill="1" applyBorder="1" applyAlignment="1">
      <alignment horizontal="center" vertical="center"/>
    </xf>
    <xf numFmtId="0" fontId="11" fillId="1" borderId="6" xfId="0" applyFont="1" applyFill="1" applyBorder="1"/>
    <xf numFmtId="166" fontId="11" fillId="0" borderId="6" xfId="1" applyNumberFormat="1" applyFont="1" applyBorder="1" applyAlignment="1">
      <alignment horizontal="center" vertical="center"/>
    </xf>
    <xf numFmtId="166" fontId="14" fillId="12" borderId="6" xfId="1" applyNumberFormat="1" applyFont="1" applyFill="1" applyBorder="1" applyAlignment="1">
      <alignment horizontal="center" vertical="center"/>
    </xf>
    <xf numFmtId="0" fontId="11" fillId="9" borderId="0" xfId="0" applyFont="1" applyFill="1" applyAlignment="1">
      <alignment horizontal="center" vertical="center"/>
    </xf>
    <xf numFmtId="0" fontId="11" fillId="13" borderId="0" xfId="0" applyFont="1" applyFill="1"/>
    <xf numFmtId="0" fontId="11" fillId="13" borderId="3" xfId="0" applyFont="1" applyFill="1" applyBorder="1"/>
    <xf numFmtId="0" fontId="12" fillId="13" borderId="6" xfId="0" applyFont="1" applyFill="1" applyBorder="1" applyAlignment="1">
      <alignment horizontal="center" vertical="center"/>
    </xf>
    <xf numFmtId="0" fontId="11" fillId="9" borderId="5" xfId="0" applyFont="1" applyFill="1" applyBorder="1"/>
    <xf numFmtId="0" fontId="11" fillId="9" borderId="38" xfId="0" applyFont="1" applyFill="1" applyBorder="1" applyAlignment="1">
      <alignment horizontal="left" vertical="center"/>
    </xf>
    <xf numFmtId="167" fontId="18" fillId="14" borderId="29" xfId="0" applyNumberFormat="1" applyFont="1" applyFill="1" applyBorder="1" applyAlignment="1">
      <alignment horizontal="center" vertical="center"/>
    </xf>
    <xf numFmtId="166" fontId="11" fillId="14" borderId="0" xfId="1" applyNumberFormat="1" applyFont="1" applyFill="1" applyBorder="1" applyAlignment="1">
      <alignment horizontal="center" vertical="center"/>
    </xf>
    <xf numFmtId="166" fontId="11" fillId="14" borderId="21" xfId="1" applyNumberFormat="1" applyFont="1" applyFill="1" applyBorder="1" applyAlignment="1">
      <alignment horizontal="center" vertical="center"/>
    </xf>
    <xf numFmtId="166" fontId="11" fillId="14" borderId="20" xfId="1" applyNumberFormat="1" applyFont="1" applyFill="1" applyBorder="1" applyAlignment="1">
      <alignment horizontal="center" vertical="center"/>
    </xf>
    <xf numFmtId="0" fontId="10" fillId="14" borderId="0" xfId="0" applyFont="1" applyFill="1" applyAlignment="1">
      <alignment horizontal="left"/>
    </xf>
    <xf numFmtId="0" fontId="10" fillId="14" borderId="0" xfId="0" applyFont="1" applyFill="1" applyAlignment="1">
      <alignment horizontal="center"/>
    </xf>
    <xf numFmtId="166" fontId="11" fillId="14" borderId="6" xfId="1" applyNumberFormat="1" applyFont="1" applyFill="1" applyBorder="1" applyAlignment="1">
      <alignment horizontal="center" vertical="center"/>
    </xf>
    <xf numFmtId="0" fontId="26" fillId="0" borderId="0" xfId="0" applyFont="1"/>
    <xf numFmtId="0" fontId="27" fillId="0" borderId="0" xfId="0" applyFont="1"/>
    <xf numFmtId="0" fontId="24" fillId="0" borderId="0" xfId="0" applyFont="1" applyAlignment="1">
      <alignment horizontal="left"/>
    </xf>
    <xf numFmtId="0" fontId="29" fillId="0" borderId="5" xfId="0" applyFont="1" applyBorder="1" applyAlignment="1">
      <alignment wrapText="1"/>
    </xf>
    <xf numFmtId="166" fontId="30" fillId="13" borderId="20" xfId="1" applyNumberFormat="1" applyFont="1" applyFill="1" applyBorder="1" applyAlignment="1">
      <alignment horizontal="center" vertical="center" wrapText="1"/>
    </xf>
    <xf numFmtId="166" fontId="31" fillId="1" borderId="20" xfId="1" applyNumberFormat="1" applyFont="1" applyFill="1" applyBorder="1" applyAlignment="1">
      <alignment horizontal="center" vertical="center"/>
    </xf>
    <xf numFmtId="166" fontId="31" fillId="14" borderId="20" xfId="1" applyNumberFormat="1" applyFont="1" applyFill="1" applyBorder="1" applyAlignment="1">
      <alignment horizontal="center" vertical="center"/>
    </xf>
    <xf numFmtId="166" fontId="31" fillId="0" borderId="21" xfId="1" applyNumberFormat="1" applyFont="1" applyBorder="1" applyAlignment="1">
      <alignment horizontal="center" vertical="center"/>
    </xf>
    <xf numFmtId="0" fontId="28" fillId="0" borderId="0" xfId="0" applyFont="1" applyAlignment="1">
      <alignment horizontal="left" wrapText="1"/>
    </xf>
    <xf numFmtId="0" fontId="12" fillId="11" borderId="27" xfId="0" applyFont="1" applyFill="1" applyBorder="1" applyAlignment="1">
      <alignment horizontal="center" vertical="center"/>
    </xf>
    <xf numFmtId="0" fontId="12" fillId="11" borderId="37" xfId="0" applyFont="1" applyFill="1" applyBorder="1" applyAlignment="1">
      <alignment horizontal="center" vertical="center"/>
    </xf>
    <xf numFmtId="0" fontId="12" fillId="11" borderId="26" xfId="0" applyFont="1" applyFill="1" applyBorder="1" applyAlignment="1">
      <alignment horizontal="center" vertical="center"/>
    </xf>
    <xf numFmtId="0" fontId="12" fillId="11" borderId="29" xfId="0" applyFont="1" applyFill="1" applyBorder="1" applyAlignment="1">
      <alignment horizontal="center" vertical="center"/>
    </xf>
    <xf numFmtId="0" fontId="11" fillId="9" borderId="35" xfId="0" applyFont="1" applyFill="1" applyBorder="1" applyAlignment="1">
      <alignment horizontal="center" vertical="center"/>
    </xf>
    <xf numFmtId="0" fontId="11" fillId="9" borderId="34" xfId="0" applyFont="1" applyFill="1" applyBorder="1" applyAlignment="1">
      <alignment horizontal="center" vertical="center"/>
    </xf>
    <xf numFmtId="0" fontId="11" fillId="9" borderId="36" xfId="0" applyFont="1" applyFill="1" applyBorder="1" applyAlignment="1">
      <alignment horizontal="center" vertical="center"/>
    </xf>
    <xf numFmtId="0" fontId="24" fillId="0" borderId="3" xfId="0" applyFont="1" applyBorder="1" applyAlignment="1">
      <alignment horizontal="left"/>
    </xf>
    <xf numFmtId="0" fontId="24" fillId="0" borderId="0" xfId="0" applyFont="1" applyAlignment="1">
      <alignment horizontal="left"/>
    </xf>
    <xf numFmtId="0" fontId="11" fillId="9" borderId="0" xfId="0" applyFont="1" applyFill="1" applyAlignment="1">
      <alignment horizontal="left" vertical="top" wrapText="1"/>
    </xf>
    <xf numFmtId="0" fontId="11" fillId="9" borderId="3" xfId="0" applyFont="1" applyFill="1" applyBorder="1" applyAlignment="1">
      <alignment horizontal="center"/>
    </xf>
    <xf numFmtId="0" fontId="12" fillId="11" borderId="25" xfId="0" applyFont="1" applyFill="1" applyBorder="1" applyAlignment="1">
      <alignment horizontal="left" vertical="center"/>
    </xf>
    <xf numFmtId="0" fontId="12" fillId="11" borderId="28" xfId="0" applyFont="1" applyFill="1" applyBorder="1" applyAlignment="1">
      <alignment horizontal="left" vertical="center"/>
    </xf>
    <xf numFmtId="0" fontId="12" fillId="11" borderId="26" xfId="0" applyFont="1" applyFill="1" applyBorder="1" applyAlignment="1">
      <alignment horizontal="left" vertical="top" wrapText="1"/>
    </xf>
    <xf numFmtId="0" fontId="12" fillId="11" borderId="29" xfId="0" applyFont="1" applyFill="1" applyBorder="1" applyAlignment="1">
      <alignment horizontal="left" vertical="top" wrapText="1"/>
    </xf>
    <xf numFmtId="0" fontId="11" fillId="9" borderId="32" xfId="0" applyFont="1" applyFill="1" applyBorder="1" applyAlignment="1">
      <alignment horizontal="left" vertical="top"/>
    </xf>
    <xf numFmtId="0" fontId="11" fillId="9" borderId="33" xfId="0" applyFont="1" applyFill="1" applyBorder="1" applyAlignment="1">
      <alignment horizontal="left" vertical="top"/>
    </xf>
    <xf numFmtId="0" fontId="11" fillId="9" borderId="36" xfId="0" applyFont="1" applyFill="1" applyBorder="1" applyAlignment="1">
      <alignment horizontal="left" vertical="top"/>
    </xf>
    <xf numFmtId="0" fontId="8" fillId="0" borderId="0" xfId="0" applyFont="1" applyAlignment="1">
      <alignment horizontal="left" wrapText="1"/>
    </xf>
    <xf numFmtId="0" fontId="7" fillId="0" borderId="0" xfId="0" applyFont="1" applyAlignment="1">
      <alignment horizontal="left" wrapText="1"/>
    </xf>
  </cellXfs>
  <cellStyles count="4">
    <cellStyle name="Comma" xfId="3" builtinId="3"/>
    <cellStyle name="Currency" xfId="1" builtinId="4"/>
    <cellStyle name="Normal" xfId="0" builtinId="0"/>
    <cellStyle name="Total" xfId="2" builtinId="25"/>
  </cellStyles>
  <dxfs count="0"/>
  <tableStyles count="0" defaultTableStyle="TableStyleMedium2" defaultPivotStyle="PivotStyleLight16"/>
  <colors>
    <mruColors>
      <color rgb="FF1C4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2</xdr:row>
      <xdr:rowOff>152400</xdr:rowOff>
    </xdr:from>
    <xdr:to>
      <xdr:col>4</xdr:col>
      <xdr:colOff>86360</xdr:colOff>
      <xdr:row>6</xdr:row>
      <xdr:rowOff>140335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300" y="533400"/>
          <a:ext cx="1823085" cy="749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590550</xdr:colOff>
          <xdr:row>29</xdr:row>
          <xdr:rowOff>47625</xdr:rowOff>
        </xdr:from>
        <xdr:to>
          <xdr:col>7</xdr:col>
          <xdr:colOff>885825</xdr:colOff>
          <xdr:row>30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29</xdr:row>
          <xdr:rowOff>47625</xdr:rowOff>
        </xdr:from>
        <xdr:to>
          <xdr:col>4</xdr:col>
          <xdr:colOff>0</xdr:colOff>
          <xdr:row>30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38100</xdr:rowOff>
        </xdr:from>
        <xdr:to>
          <xdr:col>5</xdr:col>
          <xdr:colOff>876300</xdr:colOff>
          <xdr:row>30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workbookViewId="0">
      <selection activeCell="G12" sqref="G12"/>
    </sheetView>
  </sheetViews>
  <sheetFormatPr defaultRowHeight="15" x14ac:dyDescent="0.25"/>
  <cols>
    <col min="1" max="1" width="29.140625" bestFit="1" customWidth="1"/>
    <col min="2" max="2" width="9.7109375" bestFit="1" customWidth="1"/>
    <col min="3" max="3" width="10.5703125" bestFit="1" customWidth="1"/>
    <col min="4" max="5" width="9.7109375" bestFit="1" customWidth="1"/>
    <col min="6" max="6" width="9.85546875" bestFit="1" customWidth="1"/>
    <col min="7" max="7" width="24.28515625" bestFit="1" customWidth="1"/>
    <col min="8" max="8" width="24.7109375" bestFit="1" customWidth="1"/>
  </cols>
  <sheetData>
    <row r="1" spans="1:8" x14ac:dyDescent="0.25">
      <c r="A1" t="s">
        <v>0</v>
      </c>
    </row>
    <row r="2" spans="1:8" x14ac:dyDescent="0.25">
      <c r="A2" t="s">
        <v>1</v>
      </c>
    </row>
    <row r="3" spans="1:8" x14ac:dyDescent="0.25">
      <c r="A3" t="s">
        <v>2</v>
      </c>
    </row>
    <row r="5" spans="1:8" x14ac:dyDescent="0.25">
      <c r="A5" t="s">
        <v>3</v>
      </c>
    </row>
    <row r="6" spans="1:8" x14ac:dyDescent="0.25">
      <c r="A6" t="s">
        <v>4</v>
      </c>
    </row>
    <row r="7" spans="1:8" x14ac:dyDescent="0.25">
      <c r="A7" t="s">
        <v>5</v>
      </c>
    </row>
    <row r="8" spans="1:8" x14ac:dyDescent="0.25">
      <c r="A8" t="s">
        <v>6</v>
      </c>
    </row>
    <row r="9" spans="1:8" x14ac:dyDescent="0.25">
      <c r="A9" t="s">
        <v>7</v>
      </c>
    </row>
    <row r="12" spans="1:8" ht="36.75" customHeight="1" x14ac:dyDescent="0.25">
      <c r="A12" t="s">
        <v>8</v>
      </c>
      <c r="B12" s="72">
        <v>43983</v>
      </c>
      <c r="C12" s="72">
        <v>44347</v>
      </c>
      <c r="D12" s="72">
        <v>44712</v>
      </c>
      <c r="G12" s="71" t="s">
        <v>9</v>
      </c>
    </row>
    <row r="13" spans="1:8" x14ac:dyDescent="0.25">
      <c r="A13" t="s">
        <v>10</v>
      </c>
      <c r="B13" s="72">
        <v>44712</v>
      </c>
      <c r="G13" s="75" t="s">
        <v>11</v>
      </c>
      <c r="H13" s="75" t="s">
        <v>12</v>
      </c>
    </row>
    <row r="14" spans="1:8" x14ac:dyDescent="0.25">
      <c r="C14" t="s">
        <v>13</v>
      </c>
      <c r="D14" t="s">
        <v>14</v>
      </c>
      <c r="E14" t="s">
        <v>15</v>
      </c>
      <c r="F14" t="s">
        <v>16</v>
      </c>
      <c r="G14" s="74">
        <v>44347</v>
      </c>
      <c r="H14" s="74">
        <v>44712</v>
      </c>
    </row>
    <row r="15" spans="1:8" x14ac:dyDescent="0.25">
      <c r="A15" t="s">
        <v>17</v>
      </c>
      <c r="C15">
        <v>1</v>
      </c>
      <c r="D15" s="72">
        <v>43983</v>
      </c>
      <c r="E15" s="72">
        <v>44712</v>
      </c>
      <c r="F15">
        <v>251</v>
      </c>
      <c r="G15" s="77">
        <f>MAX(50000/(NETWORKDAYS(D15,G14,Sheet2!$B$3:$B$12)))*F15</f>
        <v>50000</v>
      </c>
      <c r="H15" s="78">
        <f>MAX(50000*1.03/(NETWORKDAYS(G14,H14,Sheet2!$B$3:$B$12)))*F15</f>
        <v>49526.819923371644</v>
      </c>
    </row>
    <row r="16" spans="1:8" x14ac:dyDescent="0.25">
      <c r="F16">
        <f>+F15*8</f>
        <v>2008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showGridLines="0" zoomScaleNormal="100" workbookViewId="0">
      <selection activeCell="B12" sqref="B12"/>
    </sheetView>
  </sheetViews>
  <sheetFormatPr defaultColWidth="8.7109375" defaultRowHeight="15" x14ac:dyDescent="0.25"/>
  <cols>
    <col min="1" max="1" width="5.42578125" style="57" customWidth="1"/>
    <col min="2" max="16384" width="8.7109375" style="57"/>
  </cols>
  <sheetData>
    <row r="1" spans="1:10" x14ac:dyDescent="0.25">
      <c r="A1"/>
      <c r="B1"/>
      <c r="C1"/>
      <c r="D1"/>
      <c r="E1"/>
      <c r="F1"/>
      <c r="G1"/>
      <c r="H1"/>
      <c r="I1"/>
      <c r="J1"/>
    </row>
    <row r="2" spans="1:10" x14ac:dyDescent="0.25">
      <c r="A2"/>
      <c r="B2"/>
      <c r="C2"/>
      <c r="D2"/>
      <c r="E2"/>
      <c r="F2"/>
      <c r="G2"/>
      <c r="H2"/>
      <c r="I2"/>
      <c r="J2"/>
    </row>
    <row r="3" spans="1:10" x14ac:dyDescent="0.25">
      <c r="A3"/>
      <c r="B3"/>
      <c r="C3"/>
      <c r="D3"/>
      <c r="E3"/>
      <c r="F3"/>
      <c r="G3"/>
      <c r="H3"/>
      <c r="I3"/>
      <c r="J3"/>
    </row>
    <row r="4" spans="1:10" x14ac:dyDescent="0.25">
      <c r="A4"/>
      <c r="B4"/>
      <c r="C4"/>
      <c r="D4"/>
      <c r="E4"/>
      <c r="F4"/>
      <c r="G4"/>
      <c r="H4"/>
      <c r="I4"/>
      <c r="J4"/>
    </row>
    <row r="5" spans="1:10" x14ac:dyDescent="0.25">
      <c r="A5"/>
      <c r="B5"/>
      <c r="C5"/>
      <c r="D5"/>
      <c r="E5"/>
      <c r="F5"/>
      <c r="G5"/>
      <c r="H5"/>
      <c r="I5"/>
      <c r="J5"/>
    </row>
    <row r="6" spans="1:10" x14ac:dyDescent="0.25">
      <c r="A6"/>
      <c r="B6"/>
      <c r="C6"/>
      <c r="D6"/>
      <c r="E6"/>
      <c r="F6"/>
      <c r="G6"/>
      <c r="H6"/>
      <c r="I6"/>
      <c r="J6"/>
    </row>
    <row r="7" spans="1:10" x14ac:dyDescent="0.25">
      <c r="A7"/>
      <c r="B7"/>
      <c r="C7"/>
      <c r="D7"/>
      <c r="E7"/>
      <c r="F7"/>
      <c r="G7"/>
      <c r="H7"/>
      <c r="I7"/>
      <c r="J7"/>
    </row>
    <row r="8" spans="1:10" x14ac:dyDescent="0.25">
      <c r="A8"/>
      <c r="B8"/>
      <c r="C8"/>
      <c r="D8"/>
      <c r="E8"/>
      <c r="F8"/>
      <c r="G8"/>
      <c r="H8"/>
      <c r="I8"/>
      <c r="J8"/>
    </row>
    <row r="9" spans="1:10" ht="18.75" x14ac:dyDescent="0.3">
      <c r="A9"/>
      <c r="B9" s="145" t="s">
        <v>18</v>
      </c>
      <c r="C9"/>
      <c r="D9"/>
      <c r="E9"/>
      <c r="F9"/>
      <c r="G9"/>
      <c r="H9"/>
      <c r="I9"/>
      <c r="J9"/>
    </row>
    <row r="10" spans="1:10" ht="18.75" x14ac:dyDescent="0.3">
      <c r="A10"/>
      <c r="B10" s="145" t="s">
        <v>19</v>
      </c>
      <c r="C10"/>
      <c r="D10"/>
      <c r="E10"/>
      <c r="F10"/>
      <c r="G10"/>
      <c r="H10"/>
      <c r="I10"/>
      <c r="J10"/>
    </row>
    <row r="11" spans="1:10" x14ac:dyDescent="0.25">
      <c r="A11"/>
      <c r="B11"/>
      <c r="C11"/>
      <c r="D11"/>
      <c r="E11"/>
      <c r="F11"/>
      <c r="G11"/>
      <c r="H11"/>
      <c r="I11"/>
      <c r="J11"/>
    </row>
    <row r="12" spans="1:10" ht="18.75" x14ac:dyDescent="0.3">
      <c r="A12"/>
      <c r="B12" s="146" t="s">
        <v>104</v>
      </c>
      <c r="C12"/>
      <c r="D12"/>
      <c r="E12"/>
      <c r="F12"/>
      <c r="G12"/>
      <c r="H12"/>
      <c r="I12"/>
      <c r="J12"/>
    </row>
    <row r="13" spans="1:10" x14ac:dyDescent="0.25">
      <c r="A13"/>
      <c r="B13"/>
      <c r="C13"/>
      <c r="D13"/>
      <c r="E13"/>
      <c r="F13"/>
      <c r="G13"/>
      <c r="H13"/>
      <c r="I13"/>
      <c r="J13"/>
    </row>
    <row r="14" spans="1:10" x14ac:dyDescent="0.25">
      <c r="A14"/>
      <c r="B14"/>
      <c r="C14"/>
      <c r="D14"/>
      <c r="E14"/>
      <c r="F14"/>
      <c r="G14"/>
      <c r="H14"/>
      <c r="I14"/>
      <c r="J14"/>
    </row>
    <row r="15" spans="1:10" x14ac:dyDescent="0.25">
      <c r="A15"/>
      <c r="B15" s="153" t="s">
        <v>20</v>
      </c>
      <c r="C15" s="153"/>
      <c r="D15" s="153"/>
      <c r="E15" s="153"/>
      <c r="F15" s="153"/>
      <c r="G15" s="153"/>
      <c r="H15" s="153"/>
      <c r="I15" s="153"/>
      <c r="J15" s="153"/>
    </row>
    <row r="16" spans="1:10" x14ac:dyDescent="0.25">
      <c r="A16"/>
      <c r="B16" s="153"/>
      <c r="C16" s="153"/>
      <c r="D16" s="153"/>
      <c r="E16" s="153"/>
      <c r="F16" s="153"/>
      <c r="G16" s="153"/>
      <c r="H16" s="153"/>
      <c r="I16" s="153"/>
      <c r="J16" s="153"/>
    </row>
    <row r="17" spans="1:10" x14ac:dyDescent="0.25">
      <c r="A17"/>
      <c r="B17" s="153"/>
      <c r="C17" s="153"/>
      <c r="D17" s="153"/>
      <c r="E17" s="153"/>
      <c r="F17" s="153"/>
      <c r="G17" s="153"/>
      <c r="H17" s="153"/>
      <c r="I17" s="153"/>
      <c r="J17" s="153"/>
    </row>
    <row r="18" spans="1:10" x14ac:dyDescent="0.25">
      <c r="A18"/>
      <c r="B18"/>
      <c r="C18"/>
      <c r="D18"/>
      <c r="E18"/>
      <c r="F18"/>
      <c r="G18"/>
      <c r="H18"/>
      <c r="I18"/>
      <c r="J18"/>
    </row>
    <row r="19" spans="1:10" x14ac:dyDescent="0.25">
      <c r="A19"/>
      <c r="B19"/>
      <c r="C19"/>
      <c r="D19"/>
      <c r="E19"/>
      <c r="F19"/>
      <c r="G19"/>
      <c r="H19"/>
      <c r="I19"/>
      <c r="J19"/>
    </row>
    <row r="20" spans="1:10" x14ac:dyDescent="0.25">
      <c r="A20"/>
      <c r="B20"/>
      <c r="C20"/>
      <c r="D20"/>
      <c r="E20"/>
      <c r="F20"/>
      <c r="G20"/>
      <c r="H20"/>
      <c r="I20"/>
      <c r="J20"/>
    </row>
    <row r="21" spans="1:10" x14ac:dyDescent="0.25">
      <c r="A21"/>
      <c r="B21"/>
      <c r="C21"/>
      <c r="D21"/>
      <c r="E21"/>
      <c r="F21"/>
      <c r="G21"/>
      <c r="H21"/>
      <c r="I21"/>
      <c r="J21"/>
    </row>
    <row r="22" spans="1:10" x14ac:dyDescent="0.25">
      <c r="A22"/>
      <c r="B22"/>
      <c r="C22"/>
      <c r="D22"/>
      <c r="E22"/>
      <c r="F22"/>
      <c r="G22"/>
      <c r="H22"/>
      <c r="I22"/>
      <c r="J22"/>
    </row>
    <row r="23" spans="1:10" x14ac:dyDescent="0.25">
      <c r="A23"/>
      <c r="B23"/>
      <c r="C23"/>
      <c r="D23"/>
      <c r="E23"/>
      <c r="F23"/>
      <c r="G23"/>
      <c r="H23"/>
      <c r="I23"/>
      <c r="J23"/>
    </row>
    <row r="24" spans="1:10" x14ac:dyDescent="0.25">
      <c r="A24"/>
      <c r="B24"/>
      <c r="C24"/>
      <c r="D24"/>
      <c r="E24"/>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row r="28" spans="1:10" x14ac:dyDescent="0.25">
      <c r="A28"/>
      <c r="B28"/>
      <c r="C28"/>
      <c r="D28"/>
      <c r="E28"/>
      <c r="F28"/>
      <c r="G28"/>
      <c r="H28"/>
      <c r="I28"/>
      <c r="J28"/>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sheetData>
  <mergeCells count="1">
    <mergeCell ref="B15:J1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1"/>
  <sheetViews>
    <sheetView showGridLines="0" tabSelected="1" topLeftCell="A17" zoomScale="85" zoomScaleNormal="85" workbookViewId="0">
      <selection activeCell="H16" sqref="H16"/>
    </sheetView>
  </sheetViews>
  <sheetFormatPr defaultColWidth="9.140625" defaultRowHeight="16.5" x14ac:dyDescent="0.3"/>
  <cols>
    <col min="1" max="1" width="2.140625" style="79" customWidth="1"/>
    <col min="2" max="2" width="1.85546875" style="79" customWidth="1"/>
    <col min="3" max="3" width="85.140625" style="79" customWidth="1"/>
    <col min="4" max="4" width="13.7109375" style="79" customWidth="1"/>
    <col min="5" max="7" width="14.5703125" style="79" bestFit="1" customWidth="1"/>
    <col min="8" max="8" width="13.7109375" style="79" customWidth="1"/>
    <col min="9" max="9" width="61.7109375" style="79" customWidth="1"/>
    <col min="10" max="11" width="2.140625" style="79" customWidth="1"/>
    <col min="12" max="12" width="12.7109375" style="79" bestFit="1" customWidth="1"/>
    <col min="13" max="16384" width="9.140625" style="79"/>
  </cols>
  <sheetData>
    <row r="1" spans="2:12" ht="17.25" thickBot="1" x14ac:dyDescent="0.35"/>
    <row r="2" spans="2:12" ht="18" x14ac:dyDescent="0.35">
      <c r="B2" s="80"/>
      <c r="C2" s="161" t="s">
        <v>0</v>
      </c>
      <c r="D2" s="161"/>
      <c r="E2" s="161"/>
      <c r="F2" s="161"/>
      <c r="G2" s="161"/>
      <c r="H2" s="161"/>
      <c r="I2" s="134"/>
      <c r="J2" s="81"/>
    </row>
    <row r="3" spans="2:12" ht="18" x14ac:dyDescent="0.35">
      <c r="B3" s="82"/>
      <c r="C3" s="162" t="s">
        <v>18</v>
      </c>
      <c r="D3" s="162"/>
      <c r="E3" s="162"/>
      <c r="F3" s="162"/>
      <c r="G3" s="162"/>
      <c r="H3" s="162"/>
      <c r="I3" s="133"/>
      <c r="J3" s="83"/>
    </row>
    <row r="4" spans="2:12" ht="18" x14ac:dyDescent="0.35">
      <c r="B4" s="82"/>
      <c r="C4" s="162" t="s">
        <v>21</v>
      </c>
      <c r="D4" s="162"/>
      <c r="E4" s="162"/>
      <c r="F4" s="162"/>
      <c r="G4" s="162"/>
      <c r="H4" s="162"/>
      <c r="I4" s="133"/>
      <c r="J4" s="83"/>
    </row>
    <row r="5" spans="2:12" ht="18" x14ac:dyDescent="0.35">
      <c r="B5" s="82"/>
      <c r="C5" s="162" t="s">
        <v>22</v>
      </c>
      <c r="D5" s="162"/>
      <c r="E5" s="162"/>
      <c r="F5" s="162"/>
      <c r="G5" s="162"/>
      <c r="H5" s="162"/>
      <c r="I5" s="133"/>
      <c r="J5" s="83"/>
    </row>
    <row r="6" spans="2:12" ht="18" x14ac:dyDescent="0.35">
      <c r="B6" s="82"/>
      <c r="C6" s="147" t="s">
        <v>101</v>
      </c>
      <c r="D6" s="147">
        <v>1</v>
      </c>
      <c r="E6" s="147"/>
      <c r="F6" s="147"/>
      <c r="G6" s="147"/>
      <c r="H6" s="147"/>
      <c r="I6" s="133"/>
      <c r="J6" s="83"/>
    </row>
    <row r="7" spans="2:12" ht="18" x14ac:dyDescent="0.35">
      <c r="B7" s="82"/>
      <c r="C7" s="147" t="s">
        <v>99</v>
      </c>
      <c r="D7" s="147">
        <v>1</v>
      </c>
      <c r="E7" s="147"/>
      <c r="F7" s="147"/>
      <c r="G7" s="147"/>
      <c r="H7" s="147"/>
      <c r="I7" s="133"/>
      <c r="J7" s="83"/>
    </row>
    <row r="8" spans="2:12" ht="24.6" customHeight="1" x14ac:dyDescent="0.35">
      <c r="B8" s="82"/>
      <c r="C8" s="84"/>
      <c r="D8" s="84"/>
      <c r="E8" s="84"/>
      <c r="F8" s="84"/>
      <c r="G8" s="84"/>
      <c r="H8" s="84"/>
      <c r="I8" s="133"/>
      <c r="J8" s="83"/>
    </row>
    <row r="9" spans="2:12" ht="18.75" thickBot="1" x14ac:dyDescent="0.4">
      <c r="B9" s="82"/>
      <c r="C9" s="142" t="s">
        <v>23</v>
      </c>
      <c r="D9" s="143"/>
      <c r="E9" s="84"/>
      <c r="F9" s="84"/>
      <c r="G9" s="84"/>
      <c r="H9" s="84"/>
      <c r="I9" s="133"/>
      <c r="J9" s="83"/>
    </row>
    <row r="10" spans="2:12" ht="36" x14ac:dyDescent="0.3">
      <c r="B10" s="82"/>
      <c r="C10" s="165" t="s">
        <v>24</v>
      </c>
      <c r="D10" s="167" t="s">
        <v>25</v>
      </c>
      <c r="E10" s="127" t="s">
        <v>26</v>
      </c>
      <c r="F10" s="85" t="s">
        <v>27</v>
      </c>
      <c r="G10" s="85" t="s">
        <v>28</v>
      </c>
      <c r="H10" s="156" t="s">
        <v>29</v>
      </c>
      <c r="I10" s="154" t="s">
        <v>30</v>
      </c>
      <c r="J10" s="135"/>
    </row>
    <row r="11" spans="2:12" ht="18.75" thickBot="1" x14ac:dyDescent="0.35">
      <c r="B11" s="82"/>
      <c r="C11" s="166"/>
      <c r="D11" s="168"/>
      <c r="E11" s="86"/>
      <c r="F11" s="87">
        <f>E12+365</f>
        <v>45504</v>
      </c>
      <c r="G11" s="87">
        <f>+F11+366</f>
        <v>45870</v>
      </c>
      <c r="H11" s="157"/>
      <c r="I11" s="155"/>
      <c r="J11" s="135"/>
      <c r="L11" s="121"/>
    </row>
    <row r="12" spans="2:12" ht="125.45" customHeight="1" x14ac:dyDescent="0.3">
      <c r="B12" s="82"/>
      <c r="C12" s="88" t="s">
        <v>102</v>
      </c>
      <c r="D12" s="89">
        <v>121800</v>
      </c>
      <c r="E12" s="138">
        <v>45139</v>
      </c>
      <c r="F12" s="139">
        <v>60000</v>
      </c>
      <c r="G12" s="139">
        <f>F12*1.03</f>
        <v>61800</v>
      </c>
      <c r="H12" s="90">
        <f>SUM(F12:G12)</f>
        <v>121800</v>
      </c>
      <c r="I12" s="140"/>
      <c r="J12" s="83"/>
    </row>
    <row r="13" spans="2:12" ht="22.5" customHeight="1" x14ac:dyDescent="0.3">
      <c r="B13" s="82"/>
      <c r="C13" s="122" t="s">
        <v>31</v>
      </c>
      <c r="D13" s="92"/>
      <c r="E13" s="93"/>
      <c r="F13" s="94"/>
      <c r="G13" s="94"/>
      <c r="H13" s="98">
        <f>SUM(H12:H12)</f>
        <v>121800</v>
      </c>
      <c r="I13" s="128"/>
      <c r="J13" s="83"/>
    </row>
    <row r="14" spans="2:12" ht="102.6" customHeight="1" x14ac:dyDescent="0.3">
      <c r="B14" s="82"/>
      <c r="C14" s="148" t="s">
        <v>100</v>
      </c>
      <c r="D14" s="149">
        <v>6000</v>
      </c>
      <c r="E14" s="150"/>
      <c r="F14" s="151">
        <f>D14*D7</f>
        <v>6000</v>
      </c>
      <c r="G14" s="151"/>
      <c r="H14" s="152">
        <f>SUM(F14,G14)</f>
        <v>6000</v>
      </c>
      <c r="I14" s="128"/>
      <c r="J14" s="83"/>
    </row>
    <row r="15" spans="2:12" ht="191.25" customHeight="1" x14ac:dyDescent="0.3">
      <c r="B15" s="82"/>
      <c r="C15" s="95" t="s">
        <v>103</v>
      </c>
      <c r="D15" s="120">
        <v>9000</v>
      </c>
      <c r="E15" s="96"/>
      <c r="F15" s="141">
        <f>D15/2</f>
        <v>4500</v>
      </c>
      <c r="G15" s="141">
        <f>D15/2</f>
        <v>4500</v>
      </c>
      <c r="H15" s="97">
        <f t="shared" ref="H15" si="0">SUM(F15,G15)</f>
        <v>9000</v>
      </c>
      <c r="I15" s="129"/>
      <c r="J15" s="83"/>
    </row>
    <row r="16" spans="2:12" x14ac:dyDescent="0.3">
      <c r="B16" s="82"/>
      <c r="C16" s="123" t="s">
        <v>32</v>
      </c>
      <c r="D16" s="99"/>
      <c r="E16" s="99"/>
      <c r="F16" s="100"/>
      <c r="G16" s="100"/>
      <c r="H16" s="101">
        <f>SUM(H13,H14,H15)</f>
        <v>136800</v>
      </c>
      <c r="I16" s="131"/>
      <c r="J16" s="83"/>
    </row>
    <row r="17" spans="2:10" x14ac:dyDescent="0.3">
      <c r="B17" s="82"/>
      <c r="C17" s="102"/>
      <c r="D17" s="103"/>
      <c r="E17" s="91"/>
      <c r="F17" s="104"/>
      <c r="G17" s="104"/>
      <c r="H17" s="105"/>
      <c r="I17" s="130"/>
      <c r="J17" s="83"/>
    </row>
    <row r="18" spans="2:10" x14ac:dyDescent="0.3">
      <c r="B18" s="82"/>
      <c r="C18" s="102"/>
      <c r="D18" s="103"/>
      <c r="E18" s="91"/>
      <c r="F18" s="104"/>
      <c r="G18" s="104"/>
      <c r="H18" s="105"/>
      <c r="I18" s="130"/>
      <c r="J18" s="83"/>
    </row>
    <row r="19" spans="2:10" x14ac:dyDescent="0.3">
      <c r="B19" s="82"/>
      <c r="C19" s="106" t="s">
        <v>33</v>
      </c>
      <c r="D19" s="103"/>
      <c r="E19" s="91"/>
      <c r="F19" s="107"/>
      <c r="G19" s="107"/>
      <c r="H19" s="90">
        <f>SUM(F19:G19)</f>
        <v>0</v>
      </c>
      <c r="I19" s="144"/>
      <c r="J19" s="83"/>
    </row>
    <row r="20" spans="2:10" x14ac:dyDescent="0.3">
      <c r="B20" s="82"/>
      <c r="C20" s="108" t="s">
        <v>34</v>
      </c>
      <c r="D20" s="103"/>
      <c r="E20" s="91"/>
      <c r="F20" s="89"/>
      <c r="G20" s="89"/>
      <c r="H20" s="90">
        <f t="shared" ref="H20:H22" si="1">SUM(F20:G20)</f>
        <v>0</v>
      </c>
      <c r="I20" s="144"/>
      <c r="J20" s="83"/>
    </row>
    <row r="21" spans="2:10" x14ac:dyDescent="0.3">
      <c r="B21" s="82"/>
      <c r="C21" s="108" t="s">
        <v>35</v>
      </c>
      <c r="D21" s="103"/>
      <c r="E21" s="91"/>
      <c r="F21" s="89"/>
      <c r="G21" s="89"/>
      <c r="H21" s="90">
        <f t="shared" si="1"/>
        <v>0</v>
      </c>
      <c r="I21" s="140"/>
      <c r="J21" s="83"/>
    </row>
    <row r="22" spans="2:10" x14ac:dyDescent="0.3">
      <c r="B22" s="82"/>
      <c r="C22" s="108" t="s">
        <v>36</v>
      </c>
      <c r="D22" s="103"/>
      <c r="E22" s="91"/>
      <c r="F22" s="89"/>
      <c r="G22" s="89"/>
      <c r="H22" s="90">
        <f t="shared" si="1"/>
        <v>0</v>
      </c>
      <c r="I22" s="144"/>
      <c r="J22" s="83"/>
    </row>
    <row r="23" spans="2:10" x14ac:dyDescent="0.3">
      <c r="B23" s="82"/>
      <c r="C23" s="102"/>
      <c r="D23" s="103"/>
      <c r="E23" s="91"/>
      <c r="F23" s="104"/>
      <c r="G23" s="104"/>
      <c r="H23" s="105"/>
      <c r="I23" s="130"/>
      <c r="J23" s="83"/>
    </row>
    <row r="24" spans="2:10" x14ac:dyDescent="0.3">
      <c r="B24" s="82"/>
      <c r="C24" s="124" t="s">
        <v>37</v>
      </c>
      <c r="D24" s="109"/>
      <c r="E24" s="109"/>
      <c r="F24" s="109"/>
      <c r="G24" s="109"/>
      <c r="H24" s="110">
        <f>SUM(H16,H19:H22)</f>
        <v>136800</v>
      </c>
      <c r="I24" s="131"/>
      <c r="J24" s="83"/>
    </row>
    <row r="25" spans="2:10" ht="17.25" thickBot="1" x14ac:dyDescent="0.35">
      <c r="B25" s="82"/>
      <c r="C25" s="125" t="s">
        <v>38</v>
      </c>
      <c r="D25" s="111"/>
      <c r="E25" s="111"/>
      <c r="F25" s="111"/>
      <c r="G25" s="111"/>
      <c r="H25" s="112">
        <f>H16</f>
        <v>136800</v>
      </c>
      <c r="I25" s="112"/>
      <c r="J25" s="83"/>
    </row>
    <row r="26" spans="2:10" x14ac:dyDescent="0.3">
      <c r="B26" s="82"/>
      <c r="F26" s="164"/>
      <c r="G26" s="164"/>
      <c r="J26" s="83"/>
    </row>
    <row r="27" spans="2:10" ht="47.25" customHeight="1" thickBot="1" x14ac:dyDescent="0.35">
      <c r="B27" s="82"/>
      <c r="C27" s="163" t="s">
        <v>39</v>
      </c>
      <c r="D27" s="163"/>
      <c r="E27" s="163"/>
      <c r="F27" s="163"/>
      <c r="G27" s="163"/>
      <c r="H27" s="163"/>
      <c r="I27" s="126"/>
      <c r="J27" s="83"/>
    </row>
    <row r="28" spans="2:10" ht="17.25" thickBot="1" x14ac:dyDescent="0.35">
      <c r="B28" s="82"/>
      <c r="E28" s="169" t="s">
        <v>40</v>
      </c>
      <c r="F28" s="170"/>
      <c r="G28" s="171"/>
      <c r="H28" s="113"/>
      <c r="I28" s="136"/>
      <c r="J28" s="83"/>
    </row>
    <row r="29" spans="2:10" ht="17.25" thickBot="1" x14ac:dyDescent="0.35">
      <c r="B29" s="82"/>
      <c r="F29" s="114"/>
      <c r="G29" s="114"/>
      <c r="H29" s="115"/>
      <c r="J29" s="83"/>
    </row>
    <row r="30" spans="2:10" ht="24" customHeight="1" thickBot="1" x14ac:dyDescent="0.35">
      <c r="B30" s="82"/>
      <c r="C30" s="116" t="s">
        <v>41</v>
      </c>
      <c r="D30" s="137" t="s">
        <v>42</v>
      </c>
      <c r="E30" s="158" t="s">
        <v>43</v>
      </c>
      <c r="F30" s="159"/>
      <c r="G30" s="158" t="s">
        <v>44</v>
      </c>
      <c r="H30" s="160"/>
      <c r="I30" s="132"/>
      <c r="J30" s="83"/>
    </row>
    <row r="31" spans="2:10" ht="9" customHeight="1" thickBot="1" x14ac:dyDescent="0.35">
      <c r="B31" s="117"/>
      <c r="C31" s="118"/>
      <c r="D31" s="118"/>
      <c r="E31" s="118"/>
      <c r="F31" s="118"/>
      <c r="G31" s="118"/>
      <c r="H31" s="118"/>
      <c r="I31" s="118"/>
      <c r="J31" s="119"/>
    </row>
  </sheetData>
  <mergeCells count="13">
    <mergeCell ref="I10:I11"/>
    <mergeCell ref="H10:H11"/>
    <mergeCell ref="E30:F30"/>
    <mergeCell ref="G30:H30"/>
    <mergeCell ref="C2:H2"/>
    <mergeCell ref="C3:H3"/>
    <mergeCell ref="C27:H27"/>
    <mergeCell ref="F26:G26"/>
    <mergeCell ref="C10:C11"/>
    <mergeCell ref="D10:D11"/>
    <mergeCell ref="C5:H5"/>
    <mergeCell ref="E28:G28"/>
    <mergeCell ref="C4:H4"/>
  </mergeCells>
  <pageMargins left="0.2" right="0.2" top="0.5" bottom="0.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7</xdr:col>
                    <xdr:colOff>590550</xdr:colOff>
                    <xdr:row>29</xdr:row>
                    <xdr:rowOff>47625</xdr:rowOff>
                  </from>
                  <to>
                    <xdr:col>7</xdr:col>
                    <xdr:colOff>885825</xdr:colOff>
                    <xdr:row>30</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
                <anchor moveWithCells="1">
                  <from>
                    <xdr:col>3</xdr:col>
                    <xdr:colOff>638175</xdr:colOff>
                    <xdr:row>29</xdr:row>
                    <xdr:rowOff>47625</xdr:rowOff>
                  </from>
                  <to>
                    <xdr:col>4</xdr:col>
                    <xdr:colOff>0</xdr:colOff>
                    <xdr:row>30</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ltText="">
                <anchor moveWithCells="1">
                  <from>
                    <xdr:col>5</xdr:col>
                    <xdr:colOff>581025</xdr:colOff>
                    <xdr:row>29</xdr:row>
                    <xdr:rowOff>38100</xdr:rowOff>
                  </from>
                  <to>
                    <xdr:col>5</xdr:col>
                    <xdr:colOff>876300</xdr:colOff>
                    <xdr:row>30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7"/>
  <sheetViews>
    <sheetView zoomScale="115" zoomScaleNormal="115" workbookViewId="0">
      <selection activeCell="A24" sqref="A24"/>
    </sheetView>
  </sheetViews>
  <sheetFormatPr defaultColWidth="9.140625" defaultRowHeight="15" x14ac:dyDescent="0.25"/>
  <cols>
    <col min="1" max="1" width="73.42578125" style="25" customWidth="1"/>
    <col min="2" max="2" width="23.5703125" style="28" customWidth="1"/>
    <col min="3" max="3" width="20.7109375" style="25" customWidth="1"/>
    <col min="4" max="4" width="19.28515625" style="25" customWidth="1"/>
    <col min="5" max="5" width="21.140625" style="25" customWidth="1"/>
    <col min="6" max="6" width="20.42578125" style="25" customWidth="1"/>
    <col min="7" max="7" width="28.7109375" style="27" customWidth="1"/>
    <col min="8" max="8" width="15" style="27" customWidth="1"/>
    <col min="9" max="9" width="15.5703125" style="27" customWidth="1"/>
    <col min="10" max="10" width="25.85546875" style="27" customWidth="1"/>
    <col min="11" max="11" width="83.5703125" style="26" customWidth="1"/>
    <col min="12" max="16384" width="9.140625" style="25"/>
  </cols>
  <sheetData>
    <row r="1" spans="1:11" ht="23.25" x14ac:dyDescent="0.35">
      <c r="A1" s="47" t="s">
        <v>45</v>
      </c>
      <c r="B1" s="46"/>
    </row>
    <row r="2" spans="1:11" ht="17.25" customHeight="1" x14ac:dyDescent="0.3">
      <c r="A2" s="45" t="s">
        <v>46</v>
      </c>
      <c r="B2" s="44"/>
      <c r="C2" s="44"/>
      <c r="D2" s="44"/>
      <c r="E2" s="44"/>
      <c r="F2" s="44"/>
      <c r="G2" s="44"/>
      <c r="H2" s="44"/>
      <c r="I2" s="44"/>
      <c r="J2" s="44"/>
      <c r="K2" s="44"/>
    </row>
    <row r="3" spans="1:11" ht="17.25" customHeight="1" x14ac:dyDescent="0.3">
      <c r="A3" s="43" t="s">
        <v>47</v>
      </c>
      <c r="B3" s="42"/>
      <c r="C3" s="42"/>
      <c r="D3" s="42"/>
      <c r="E3" s="42"/>
      <c r="F3" s="42"/>
      <c r="G3" s="42"/>
      <c r="H3" s="42"/>
      <c r="I3" s="42"/>
      <c r="J3" s="42"/>
      <c r="K3" s="42"/>
    </row>
    <row r="4" spans="1:11" ht="17.25" x14ac:dyDescent="0.3">
      <c r="B4" s="172"/>
      <c r="C4" s="173"/>
      <c r="D4" s="173"/>
      <c r="E4" s="173"/>
      <c r="F4" s="173"/>
      <c r="G4" s="173"/>
      <c r="H4" s="173"/>
      <c r="I4" s="173"/>
      <c r="J4" s="173"/>
      <c r="K4" s="173"/>
    </row>
    <row r="5" spans="1:11" ht="17.25" x14ac:dyDescent="0.3">
      <c r="A5" s="38" t="s">
        <v>48</v>
      </c>
      <c r="B5" s="41" t="s">
        <v>49</v>
      </c>
      <c r="C5" s="34"/>
      <c r="D5" s="34"/>
      <c r="E5" s="34"/>
      <c r="F5" s="34"/>
      <c r="G5" s="34"/>
      <c r="H5" s="34"/>
      <c r="I5" s="34"/>
      <c r="J5" s="34"/>
      <c r="K5" s="34"/>
    </row>
    <row r="6" spans="1:11" ht="17.25" x14ac:dyDescent="0.3">
      <c r="A6" s="38" t="s">
        <v>50</v>
      </c>
      <c r="B6" s="40" t="s">
        <v>51</v>
      </c>
      <c r="C6" s="41"/>
      <c r="D6" s="41"/>
      <c r="E6" s="26"/>
      <c r="F6" s="34"/>
      <c r="G6" s="35"/>
      <c r="H6" s="35"/>
      <c r="I6" s="35"/>
      <c r="J6" s="35"/>
      <c r="K6" s="34"/>
    </row>
    <row r="7" spans="1:11" ht="17.25" x14ac:dyDescent="0.3">
      <c r="A7" s="38" t="s">
        <v>52</v>
      </c>
      <c r="B7" s="40" t="s">
        <v>53</v>
      </c>
      <c r="C7" s="40"/>
      <c r="D7" s="40"/>
      <c r="E7" s="36" t="s">
        <v>54</v>
      </c>
      <c r="F7" s="39">
        <v>43983</v>
      </c>
      <c r="I7" s="35"/>
      <c r="K7" s="34"/>
    </row>
    <row r="8" spans="1:11" ht="17.25" x14ac:dyDescent="0.3">
      <c r="A8" s="38" t="s">
        <v>55</v>
      </c>
      <c r="B8" s="37" t="s">
        <v>56</v>
      </c>
      <c r="C8" s="40"/>
      <c r="D8" s="40"/>
      <c r="E8" s="36" t="s">
        <v>57</v>
      </c>
      <c r="F8" s="39">
        <v>44714</v>
      </c>
      <c r="I8" s="35"/>
      <c r="K8" s="34"/>
    </row>
    <row r="9" spans="1:11" ht="17.25" x14ac:dyDescent="0.3">
      <c r="A9" s="38" t="s">
        <v>58</v>
      </c>
      <c r="B9" s="33">
        <f>D38</f>
        <v>117230</v>
      </c>
      <c r="C9" s="37"/>
      <c r="D9" s="37"/>
      <c r="E9" s="36"/>
      <c r="F9" s="36"/>
      <c r="I9" s="35"/>
      <c r="J9" s="35"/>
      <c r="K9" s="34"/>
    </row>
    <row r="10" spans="1:11" ht="17.25" x14ac:dyDescent="0.3">
      <c r="C10" s="33"/>
      <c r="D10" s="33"/>
      <c r="E10" s="32" t="s">
        <v>59</v>
      </c>
      <c r="F10" s="31">
        <f>DATEDIF(F7,F8:F8,"m")</f>
        <v>24</v>
      </c>
      <c r="K10" s="30"/>
    </row>
    <row r="11" spans="1:11" ht="14.45" customHeight="1" x14ac:dyDescent="0.25">
      <c r="B11" s="29"/>
      <c r="C11" s="29"/>
      <c r="D11" s="29"/>
      <c r="E11" s="29"/>
      <c r="F11" s="29"/>
      <c r="G11" s="29"/>
      <c r="H11" s="29"/>
      <c r="I11" s="29"/>
      <c r="J11" s="29"/>
      <c r="K11" s="29"/>
    </row>
    <row r="12" spans="1:11" x14ac:dyDescent="0.25">
      <c r="A12" s="1" t="s">
        <v>60</v>
      </c>
      <c r="B12" s="1"/>
      <c r="C12" s="1"/>
      <c r="D12" s="1"/>
    </row>
    <row r="13" spans="1:11" ht="15.75" thickBot="1" x14ac:dyDescent="0.3">
      <c r="A13" s="50" t="s">
        <v>61</v>
      </c>
      <c r="B13" s="1"/>
      <c r="C13" s="1"/>
      <c r="D13" s="1"/>
    </row>
    <row r="14" spans="1:11" x14ac:dyDescent="0.25">
      <c r="A14" s="13" t="s">
        <v>62</v>
      </c>
      <c r="B14" s="14" t="s">
        <v>27</v>
      </c>
      <c r="C14" s="15" t="s">
        <v>28</v>
      </c>
      <c r="D14" s="16"/>
    </row>
    <row r="15" spans="1:11" x14ac:dyDescent="0.25">
      <c r="A15" s="5" t="s">
        <v>63</v>
      </c>
      <c r="B15" s="6"/>
      <c r="C15" s="7"/>
      <c r="D15" s="2"/>
    </row>
    <row r="16" spans="1:11" x14ac:dyDescent="0.25">
      <c r="A16" s="5"/>
      <c r="B16" s="6"/>
      <c r="C16" s="7"/>
      <c r="D16" s="2"/>
    </row>
    <row r="17" spans="1:4" x14ac:dyDescent="0.25">
      <c r="A17" s="55" t="s">
        <v>64</v>
      </c>
      <c r="B17" s="56"/>
      <c r="C17" s="57"/>
      <c r="D17" s="58"/>
    </row>
    <row r="18" spans="1:4" x14ac:dyDescent="0.25">
      <c r="A18" s="8" t="s">
        <v>64</v>
      </c>
      <c r="B18" s="17">
        <v>50000</v>
      </c>
      <c r="C18" s="18">
        <v>50000</v>
      </c>
      <c r="D18" s="19">
        <f>SUM(B18:C18)</f>
        <v>100000</v>
      </c>
    </row>
    <row r="19" spans="1:4" x14ac:dyDescent="0.25">
      <c r="A19" s="8" t="s">
        <v>65</v>
      </c>
      <c r="B19" s="17"/>
      <c r="C19" s="18">
        <f>B18*0.03</f>
        <v>1500</v>
      </c>
      <c r="D19" s="19">
        <f>SUM(B19:C19)</f>
        <v>1500</v>
      </c>
    </row>
    <row r="20" spans="1:4" ht="15.75" thickBot="1" x14ac:dyDescent="0.3">
      <c r="A20" s="63" t="s">
        <v>66</v>
      </c>
      <c r="B20" s="64">
        <f>SUM(B18:B19)</f>
        <v>50000</v>
      </c>
      <c r="C20" s="65">
        <f>SUM(C18:C19)</f>
        <v>51500</v>
      </c>
      <c r="D20" s="66">
        <f>SUM(D18:D19)</f>
        <v>101500</v>
      </c>
    </row>
    <row r="21" spans="1:4" x14ac:dyDescent="0.25">
      <c r="A21" s="59" t="s">
        <v>67</v>
      </c>
      <c r="B21" s="60"/>
      <c r="C21" s="61"/>
      <c r="D21" s="62"/>
    </row>
    <row r="22" spans="1:4" x14ac:dyDescent="0.25">
      <c r="A22" s="8" t="s">
        <v>34</v>
      </c>
      <c r="B22" s="17">
        <v>0</v>
      </c>
      <c r="C22" s="18">
        <v>0</v>
      </c>
      <c r="D22" s="19">
        <v>0</v>
      </c>
    </row>
    <row r="23" spans="1:4" x14ac:dyDescent="0.25">
      <c r="A23" s="8" t="s">
        <v>68</v>
      </c>
      <c r="B23" s="17">
        <v>3000</v>
      </c>
      <c r="C23" s="18">
        <v>3000</v>
      </c>
      <c r="D23" s="19">
        <f>SUM(B23:C23)</f>
        <v>6000</v>
      </c>
    </row>
    <row r="24" spans="1:4" x14ac:dyDescent="0.25">
      <c r="A24" s="8" t="s">
        <v>69</v>
      </c>
      <c r="B24" s="17">
        <v>3250</v>
      </c>
      <c r="C24" s="18">
        <v>3250</v>
      </c>
      <c r="D24" s="19">
        <f t="shared" ref="D24:D26" si="0">SUM(B24:C24)</f>
        <v>6500</v>
      </c>
    </row>
    <row r="25" spans="1:4" x14ac:dyDescent="0.25">
      <c r="A25" s="8" t="s">
        <v>70</v>
      </c>
      <c r="B25" s="17">
        <v>865</v>
      </c>
      <c r="C25" s="17">
        <v>865</v>
      </c>
      <c r="D25" s="19">
        <f t="shared" si="0"/>
        <v>1730</v>
      </c>
    </row>
    <row r="26" spans="1:4" x14ac:dyDescent="0.25">
      <c r="A26" s="8" t="s">
        <v>71</v>
      </c>
      <c r="B26" s="17">
        <v>1500</v>
      </c>
      <c r="C26" s="18">
        <v>0</v>
      </c>
      <c r="D26" s="19">
        <f t="shared" si="0"/>
        <v>1500</v>
      </c>
    </row>
    <row r="27" spans="1:4" ht="15.75" thickBot="1" x14ac:dyDescent="0.3">
      <c r="A27" s="63" t="s">
        <v>72</v>
      </c>
      <c r="B27" s="64"/>
      <c r="C27" s="65"/>
      <c r="D27" s="66">
        <f>SUM(D22:D26)</f>
        <v>15730</v>
      </c>
    </row>
    <row r="28" spans="1:4" x14ac:dyDescent="0.25">
      <c r="A28" s="8"/>
      <c r="B28" s="17"/>
      <c r="C28" s="18"/>
      <c r="D28" s="19"/>
    </row>
    <row r="29" spans="1:4" x14ac:dyDescent="0.25">
      <c r="A29" s="8"/>
      <c r="B29" s="17"/>
      <c r="C29" s="18"/>
      <c r="D29" s="19"/>
    </row>
    <row r="30" spans="1:4" x14ac:dyDescent="0.25">
      <c r="A30" s="4" t="s">
        <v>73</v>
      </c>
      <c r="B30" s="20">
        <f>SUM(B18:B21)</f>
        <v>100000</v>
      </c>
      <c r="C30" s="21">
        <f>SUM(C18:C21)</f>
        <v>103000</v>
      </c>
      <c r="D30" s="22">
        <f>D20+D27</f>
        <v>117230</v>
      </c>
    </row>
    <row r="31" spans="1:4" x14ac:dyDescent="0.25">
      <c r="A31" s="5" t="s">
        <v>74</v>
      </c>
      <c r="B31" s="10"/>
      <c r="C31" s="11"/>
      <c r="D31" s="12"/>
    </row>
    <row r="32" spans="1:4" x14ac:dyDescent="0.25">
      <c r="A32" s="8" t="s">
        <v>34</v>
      </c>
      <c r="B32" s="17">
        <v>0</v>
      </c>
      <c r="C32" s="18">
        <f>B32</f>
        <v>0</v>
      </c>
      <c r="D32" s="23">
        <v>0</v>
      </c>
    </row>
    <row r="33" spans="1:4" x14ac:dyDescent="0.25">
      <c r="A33" s="8" t="s">
        <v>35</v>
      </c>
      <c r="B33" s="17">
        <f>B18*0.27-3000</f>
        <v>10500</v>
      </c>
      <c r="C33" s="17">
        <f>C20*0.27-3000</f>
        <v>10905.000000000002</v>
      </c>
      <c r="D33" s="23">
        <v>21405</v>
      </c>
    </row>
    <row r="34" spans="1:4" x14ac:dyDescent="0.25">
      <c r="A34" s="4" t="s">
        <v>75</v>
      </c>
      <c r="B34" s="20">
        <f>B33</f>
        <v>10500</v>
      </c>
      <c r="C34" s="21">
        <f>C33</f>
        <v>10905.000000000002</v>
      </c>
      <c r="D34" s="22">
        <f>D33</f>
        <v>21405</v>
      </c>
    </row>
    <row r="35" spans="1:4" x14ac:dyDescent="0.25">
      <c r="A35" s="68"/>
      <c r="B35" s="69"/>
      <c r="C35" s="70"/>
      <c r="D35" s="70"/>
    </row>
    <row r="36" spans="1:4" ht="15.75" thickBot="1" x14ac:dyDescent="0.3">
      <c r="A36" s="67" t="s">
        <v>76</v>
      </c>
      <c r="B36" s="3">
        <f>B30+B34</f>
        <v>110500</v>
      </c>
      <c r="C36" s="3">
        <f>C30+C34</f>
        <v>113905</v>
      </c>
      <c r="D36" s="3">
        <f>D30+D34</f>
        <v>138635</v>
      </c>
    </row>
    <row r="37" spans="1:4" x14ac:dyDescent="0.25">
      <c r="A37" s="49"/>
      <c r="B37" s="49"/>
      <c r="C37" s="49"/>
      <c r="D37" s="49"/>
    </row>
    <row r="38" spans="1:4" x14ac:dyDescent="0.25">
      <c r="A38" s="9" t="s">
        <v>77</v>
      </c>
      <c r="B38" s="24"/>
      <c r="C38" s="1"/>
      <c r="D38" s="48">
        <f>D30</f>
        <v>117230</v>
      </c>
    </row>
    <row r="40" spans="1:4" x14ac:dyDescent="0.25">
      <c r="A40" s="25" t="s">
        <v>78</v>
      </c>
    </row>
    <row r="41" spans="1:4" x14ac:dyDescent="0.25">
      <c r="A41" s="51" t="s">
        <v>30</v>
      </c>
    </row>
    <row r="42" spans="1:4" x14ac:dyDescent="0.25">
      <c r="A42" s="52" t="s">
        <v>63</v>
      </c>
    </row>
    <row r="43" spans="1:4" x14ac:dyDescent="0.25">
      <c r="A43" s="53" t="s">
        <v>64</v>
      </c>
    </row>
    <row r="44" spans="1:4" ht="43.15" customHeight="1" x14ac:dyDescent="0.25">
      <c r="A44" s="51" t="s">
        <v>79</v>
      </c>
    </row>
    <row r="45" spans="1:4" x14ac:dyDescent="0.25">
      <c r="A45" s="54" t="s">
        <v>67</v>
      </c>
    </row>
    <row r="46" spans="1:4" x14ac:dyDescent="0.25">
      <c r="A46" s="51" t="s">
        <v>80</v>
      </c>
    </row>
    <row r="47" spans="1:4" ht="45" x14ac:dyDescent="0.25">
      <c r="A47" s="51" t="s">
        <v>81</v>
      </c>
    </row>
    <row r="48" spans="1:4" ht="60" x14ac:dyDescent="0.25">
      <c r="A48" s="51" t="s">
        <v>82</v>
      </c>
    </row>
    <row r="49" spans="1:1" ht="90" x14ac:dyDescent="0.25">
      <c r="A49" s="51" t="s">
        <v>83</v>
      </c>
    </row>
    <row r="50" spans="1:1" ht="120" x14ac:dyDescent="0.25">
      <c r="A50" s="51" t="s">
        <v>84</v>
      </c>
    </row>
    <row r="51" spans="1:1" ht="45" x14ac:dyDescent="0.25">
      <c r="A51" s="51" t="s">
        <v>85</v>
      </c>
    </row>
    <row r="52" spans="1:1" x14ac:dyDescent="0.25">
      <c r="A52" s="5" t="s">
        <v>74</v>
      </c>
    </row>
    <row r="53" spans="1:1" x14ac:dyDescent="0.25">
      <c r="A53" s="53" t="s">
        <v>34</v>
      </c>
    </row>
    <row r="54" spans="1:1" ht="45" x14ac:dyDescent="0.25">
      <c r="A54" s="51" t="s">
        <v>86</v>
      </c>
    </row>
    <row r="55" spans="1:1" x14ac:dyDescent="0.25">
      <c r="A55" s="51"/>
    </row>
    <row r="56" spans="1:1" x14ac:dyDescent="0.25">
      <c r="A56" s="53" t="s">
        <v>35</v>
      </c>
    </row>
    <row r="57" spans="1:1" ht="60" x14ac:dyDescent="0.25">
      <c r="A57" s="51" t="s">
        <v>87</v>
      </c>
    </row>
  </sheetData>
  <mergeCells count="1">
    <mergeCell ref="B4:K4"/>
  </mergeCells>
  <pageMargins left="0.25" right="0.25" top="0.75" bottom="0.75" header="0.3" footer="0.3"/>
  <pageSetup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2"/>
  <sheetViews>
    <sheetView workbookViewId="0">
      <selection activeCell="G18" sqref="G18"/>
    </sheetView>
  </sheetViews>
  <sheetFormatPr defaultRowHeight="15" x14ac:dyDescent="0.25"/>
  <cols>
    <col min="1" max="1" width="23.85546875" bestFit="1" customWidth="1"/>
    <col min="2" max="2" width="22.140625" bestFit="1" customWidth="1"/>
    <col min="3" max="3" width="10.7109375" bestFit="1" customWidth="1"/>
  </cols>
  <sheetData>
    <row r="2" spans="1:3" x14ac:dyDescent="0.25">
      <c r="A2" s="76" t="s">
        <v>88</v>
      </c>
    </row>
    <row r="3" spans="1:3" x14ac:dyDescent="0.25">
      <c r="A3" t="s">
        <v>89</v>
      </c>
      <c r="B3" s="73">
        <v>44015</v>
      </c>
      <c r="C3" s="72"/>
    </row>
    <row r="4" spans="1:3" x14ac:dyDescent="0.25">
      <c r="A4" t="s">
        <v>90</v>
      </c>
      <c r="B4" s="73">
        <v>44081</v>
      </c>
      <c r="C4" s="72"/>
    </row>
    <row r="5" spans="1:3" x14ac:dyDescent="0.25">
      <c r="A5" t="s">
        <v>91</v>
      </c>
      <c r="B5" s="73">
        <v>44116</v>
      </c>
      <c r="C5" s="72"/>
    </row>
    <row r="6" spans="1:3" x14ac:dyDescent="0.25">
      <c r="A6" t="s">
        <v>92</v>
      </c>
      <c r="B6" s="73">
        <v>44146</v>
      </c>
      <c r="C6" s="72"/>
    </row>
    <row r="7" spans="1:3" x14ac:dyDescent="0.25">
      <c r="A7" t="s">
        <v>93</v>
      </c>
      <c r="B7" s="73">
        <v>44161</v>
      </c>
      <c r="C7" s="72"/>
    </row>
    <row r="8" spans="1:3" x14ac:dyDescent="0.25">
      <c r="A8" t="s">
        <v>94</v>
      </c>
      <c r="B8" s="73">
        <v>44190</v>
      </c>
      <c r="C8" s="72"/>
    </row>
    <row r="9" spans="1:3" x14ac:dyDescent="0.25">
      <c r="A9" t="s">
        <v>95</v>
      </c>
      <c r="B9" s="73">
        <v>44203</v>
      </c>
      <c r="C9" s="72"/>
    </row>
    <row r="10" spans="1:3" x14ac:dyDescent="0.25">
      <c r="A10" t="s">
        <v>96</v>
      </c>
      <c r="B10" s="73">
        <v>44214</v>
      </c>
      <c r="C10" s="72"/>
    </row>
    <row r="11" spans="1:3" x14ac:dyDescent="0.25">
      <c r="A11" t="s">
        <v>97</v>
      </c>
      <c r="B11" s="73">
        <v>44242</v>
      </c>
      <c r="C11" s="72"/>
    </row>
    <row r="12" spans="1:3" x14ac:dyDescent="0.25">
      <c r="A12" t="s">
        <v>98</v>
      </c>
      <c r="B12" s="73">
        <v>44347</v>
      </c>
      <c r="C12" s="7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E47AFAB1A6184FB7574C4E129706D7" ma:contentTypeVersion="4" ma:contentTypeDescription="Create a new document." ma:contentTypeScope="" ma:versionID="edb74261c77138c0a624a4caf46c8823">
  <xsd:schema xmlns:xsd="http://www.w3.org/2001/XMLSchema" xmlns:xs="http://www.w3.org/2001/XMLSchema" xmlns:p="http://schemas.microsoft.com/office/2006/metadata/properties" xmlns:ns2="763b41c7-0867-4a3b-8600-2b20125025cd" xmlns:ns3="b5a187af-afd7-420a-8411-0ae443b43fea" targetNamespace="http://schemas.microsoft.com/office/2006/metadata/properties" ma:root="true" ma:fieldsID="8bc95b111ed0f173f983995360c01cfe" ns2:_="" ns3:_="">
    <xsd:import namespace="763b41c7-0867-4a3b-8600-2b20125025cd"/>
    <xsd:import namespace="b5a187af-afd7-420a-8411-0ae443b43f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b41c7-0867-4a3b-8600-2b2012502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a187af-afd7-420a-8411-0ae443b43f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CDB57-F24E-459C-817B-A8CC96E146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D839136-A0D1-412E-9729-8E468F116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3b41c7-0867-4a3b-8600-2b20125025cd"/>
    <ds:schemaRef ds:uri="b5a187af-afd7-420a-8411-0ae443b43f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00CE51-9789-4BAE-B427-4D520ED89B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New Proposed Worksheet</vt:lpstr>
      <vt:lpstr>Cover Sheet</vt:lpstr>
      <vt:lpstr>Budget Template</vt:lpstr>
      <vt:lpstr>Budget Worksheet</vt:lpstr>
      <vt:lpstr>Sheet2</vt:lpstr>
      <vt:lpstr>'Budget Template'!Print_Area</vt:lpstr>
      <vt:lpstr>'Cover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Roach</dc:creator>
  <cp:keywords/>
  <dc:description/>
  <cp:lastModifiedBy>Seb Nazary</cp:lastModifiedBy>
  <cp:revision/>
  <dcterms:created xsi:type="dcterms:W3CDTF">2019-10-03T21:17:13Z</dcterms:created>
  <dcterms:modified xsi:type="dcterms:W3CDTF">2023-02-09T19:42:38Z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0x010100FCE47AFAB1A6184FB7574C4E129706D7</vt:lpwstr>
  </property>
</Properties>
</file>